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Test sample weights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1" i="1" l="1"/>
  <c r="AC50" i="1"/>
  <c r="AC49" i="1"/>
  <c r="AC48" i="1"/>
  <c r="AC47" i="1"/>
  <c r="AC46" i="1"/>
  <c r="AC45" i="1"/>
  <c r="AC44" i="1"/>
  <c r="AA51" i="1"/>
  <c r="AA50" i="1"/>
  <c r="AA49" i="1"/>
  <c r="AA48" i="1"/>
  <c r="AA47" i="1"/>
  <c r="AA46" i="1"/>
  <c r="AA45" i="1"/>
  <c r="AA44" i="1"/>
  <c r="Y51" i="1"/>
  <c r="Y50" i="1"/>
  <c r="Y49" i="1"/>
  <c r="Y48" i="1"/>
  <c r="Y47" i="1"/>
  <c r="Y46" i="1"/>
  <c r="Y45" i="1"/>
  <c r="Y44" i="1"/>
  <c r="W51" i="1"/>
  <c r="W50" i="1"/>
  <c r="W49" i="1"/>
  <c r="W48" i="1"/>
  <c r="W47" i="1"/>
  <c r="W46" i="1"/>
  <c r="W45" i="1"/>
  <c r="W44" i="1"/>
  <c r="U45" i="1"/>
  <c r="U46" i="1"/>
  <c r="U47" i="1"/>
  <c r="U48" i="1"/>
  <c r="U49" i="1"/>
  <c r="U50" i="1"/>
  <c r="U51" i="1"/>
  <c r="U44" i="1"/>
  <c r="S44" i="1"/>
  <c r="S45" i="1"/>
  <c r="S46" i="1"/>
  <c r="S47" i="1"/>
  <c r="S48" i="1"/>
  <c r="S49" i="1"/>
  <c r="S50" i="1"/>
  <c r="S51" i="1"/>
  <c r="Q51" i="1"/>
  <c r="Q50" i="1"/>
  <c r="Q49" i="1"/>
  <c r="Q48" i="1"/>
  <c r="Q47" i="1"/>
  <c r="Q46" i="1"/>
  <c r="Q45" i="1"/>
  <c r="Q44" i="1"/>
  <c r="AC56" i="1"/>
  <c r="AA56" i="1"/>
  <c r="Y56" i="1"/>
  <c r="W56" i="1"/>
  <c r="U56" i="1"/>
  <c r="S56" i="1"/>
  <c r="Q56" i="1"/>
  <c r="P44" i="1"/>
  <c r="AH57" i="1" l="1"/>
  <c r="AI57" i="1" s="1"/>
  <c r="AB22" i="1"/>
  <c r="AB23" i="1"/>
  <c r="AC23" i="1"/>
  <c r="AE22" i="1"/>
  <c r="AD22" i="1"/>
  <c r="AC22" i="1"/>
  <c r="AH55" i="1"/>
  <c r="AI55" i="1" s="1"/>
  <c r="AH56" i="1"/>
  <c r="AI56" i="1" s="1"/>
  <c r="AE33" i="1"/>
  <c r="AE34" i="1"/>
  <c r="AD33" i="1"/>
  <c r="AD34" i="1"/>
  <c r="AC34" i="1"/>
  <c r="AC33" i="1"/>
  <c r="AB34" i="1"/>
  <c r="AB33" i="1"/>
  <c r="AI47" i="1"/>
  <c r="AI51" i="1"/>
  <c r="T92" i="1"/>
  <c r="T96" i="1"/>
  <c r="S90" i="1"/>
  <c r="T90" i="1" s="1"/>
  <c r="S91" i="1"/>
  <c r="T91" i="1" s="1"/>
  <c r="S92" i="1"/>
  <c r="S93" i="1"/>
  <c r="T93" i="1" s="1"/>
  <c r="S94" i="1"/>
  <c r="T94" i="1" s="1"/>
  <c r="S95" i="1"/>
  <c r="T95" i="1" s="1"/>
  <c r="S96" i="1"/>
  <c r="S97" i="1"/>
  <c r="T97" i="1" s="1"/>
  <c r="S89" i="1"/>
  <c r="T89" i="1" s="1"/>
  <c r="AH45" i="1"/>
  <c r="AI45" i="1" s="1"/>
  <c r="AH46" i="1"/>
  <c r="AI46" i="1" s="1"/>
  <c r="AH47" i="1"/>
  <c r="AH48" i="1"/>
  <c r="AI48" i="1" s="1"/>
  <c r="AH49" i="1"/>
  <c r="AI49" i="1" s="1"/>
  <c r="AH50" i="1"/>
  <c r="AI50" i="1" s="1"/>
  <c r="AH51" i="1"/>
  <c r="AH52" i="1"/>
  <c r="AI52" i="1" s="1"/>
  <c r="AH44" i="1"/>
  <c r="AI44" i="1" s="1"/>
  <c r="AE23" i="1"/>
  <c r="AD23" i="1"/>
  <c r="V47" i="1" l="1"/>
  <c r="R49" i="1"/>
  <c r="P45" i="1"/>
  <c r="P46" i="1"/>
  <c r="P47" i="1"/>
  <c r="P48" i="1"/>
  <c r="P49" i="1"/>
  <c r="P50" i="1"/>
  <c r="P51" i="1"/>
  <c r="P56" i="1"/>
  <c r="AB56" i="1"/>
  <c r="AB45" i="1" s="1"/>
  <c r="Z56" i="1"/>
  <c r="Z46" i="1" s="1"/>
  <c r="X56" i="1"/>
  <c r="X47" i="1" s="1"/>
  <c r="V56" i="1"/>
  <c r="V48" i="1" s="1"/>
  <c r="T56" i="1"/>
  <c r="T45" i="1" s="1"/>
  <c r="R56" i="1"/>
  <c r="R46" i="1" s="1"/>
  <c r="AC19" i="1"/>
  <c r="AC18" i="1"/>
  <c r="AC17" i="1"/>
  <c r="AC13" i="1"/>
  <c r="AC12" i="1"/>
  <c r="AC11" i="1"/>
  <c r="AC7" i="1"/>
  <c r="AB7" i="1"/>
  <c r="AC6" i="1"/>
  <c r="AB6" i="1"/>
  <c r="AB5" i="1"/>
  <c r="AB24" i="1"/>
  <c r="AE6" i="1"/>
  <c r="AE7" i="1"/>
  <c r="AE11" i="1"/>
  <c r="AE12" i="1"/>
  <c r="AE13" i="1"/>
  <c r="AE17" i="1"/>
  <c r="AE18" i="1"/>
  <c r="AE19" i="1"/>
  <c r="AE24" i="1"/>
  <c r="AE25" i="1"/>
  <c r="AE26" i="1"/>
  <c r="AE27" i="1"/>
  <c r="AE28" i="1"/>
  <c r="AE29" i="1"/>
  <c r="AE30" i="1"/>
  <c r="AE31" i="1"/>
  <c r="AE5" i="1"/>
  <c r="AD5" i="1"/>
  <c r="AD6" i="1"/>
  <c r="AD7" i="1"/>
  <c r="AD11" i="1"/>
  <c r="AD12" i="1"/>
  <c r="AD13" i="1"/>
  <c r="AD17" i="1"/>
  <c r="AD18" i="1"/>
  <c r="AD19" i="1"/>
  <c r="AD24" i="1"/>
  <c r="AD25" i="1"/>
  <c r="AD26" i="1"/>
  <c r="AD27" i="1"/>
  <c r="AD28" i="1"/>
  <c r="AD29" i="1"/>
  <c r="AD30" i="1"/>
  <c r="AD31" i="1"/>
  <c r="AC24" i="1"/>
  <c r="AC25" i="1"/>
  <c r="AC26" i="1"/>
  <c r="AC27" i="1"/>
  <c r="AC28" i="1"/>
  <c r="AC29" i="1"/>
  <c r="AC30" i="1"/>
  <c r="AC31" i="1"/>
  <c r="AC5" i="1"/>
  <c r="Y5" i="1"/>
  <c r="Y6" i="1"/>
  <c r="Y7" i="1"/>
  <c r="Y11" i="1"/>
  <c r="Y12" i="1"/>
  <c r="Y13" i="1"/>
  <c r="Y17" i="1"/>
  <c r="Y18" i="1"/>
  <c r="Y19" i="1"/>
  <c r="Y22" i="1"/>
  <c r="Y23" i="1"/>
  <c r="Y24" i="1"/>
  <c r="Y25" i="1"/>
  <c r="Y26" i="1"/>
  <c r="Y27" i="1"/>
  <c r="Y28" i="1"/>
  <c r="Y29" i="1"/>
  <c r="Y30" i="1"/>
  <c r="Y31" i="1"/>
  <c r="Y33" i="1"/>
  <c r="Y34" i="1"/>
  <c r="X5" i="1"/>
  <c r="R45" i="1" l="1"/>
  <c r="Z45" i="1"/>
  <c r="V51" i="1"/>
  <c r="AB51" i="1"/>
  <c r="AB44" i="1"/>
  <c r="T51" i="1"/>
  <c r="V50" i="1"/>
  <c r="V45" i="1"/>
  <c r="AB48" i="1"/>
  <c r="T47" i="1"/>
  <c r="V46" i="1"/>
  <c r="T44" i="1"/>
  <c r="T48" i="1"/>
  <c r="V49" i="1"/>
  <c r="Z49" i="1"/>
  <c r="AB47" i="1"/>
  <c r="X50" i="1"/>
  <c r="X46" i="1"/>
  <c r="Z44" i="1"/>
  <c r="R44" i="1"/>
  <c r="R48" i="1"/>
  <c r="X49" i="1"/>
  <c r="X45" i="1"/>
  <c r="Z48" i="1"/>
  <c r="X44" i="1"/>
  <c r="R51" i="1"/>
  <c r="R47" i="1"/>
  <c r="T50" i="1"/>
  <c r="T46" i="1"/>
  <c r="X48" i="1"/>
  <c r="Z51" i="1"/>
  <c r="Z47" i="1"/>
  <c r="AB50" i="1"/>
  <c r="AB46" i="1"/>
  <c r="V44" i="1"/>
  <c r="R50" i="1"/>
  <c r="T49" i="1"/>
  <c r="X51" i="1"/>
  <c r="Z50" i="1"/>
  <c r="AB49" i="1"/>
  <c r="X11" i="1"/>
  <c r="X12" i="1"/>
  <c r="X13" i="1"/>
  <c r="X17" i="1"/>
  <c r="X18" i="1"/>
  <c r="X19" i="1"/>
  <c r="X22" i="1"/>
  <c r="X23" i="1"/>
  <c r="X24" i="1"/>
  <c r="X25" i="1"/>
  <c r="X26" i="1"/>
  <c r="X27" i="1"/>
  <c r="X28" i="1"/>
  <c r="X29" i="1"/>
  <c r="X30" i="1"/>
  <c r="X31" i="1"/>
  <c r="X33" i="1"/>
  <c r="X34" i="1"/>
  <c r="X6" i="1"/>
  <c r="X7" i="1"/>
  <c r="U6" i="1"/>
  <c r="U7" i="1"/>
  <c r="U11" i="1"/>
  <c r="U12" i="1"/>
  <c r="U13" i="1"/>
  <c r="U17" i="1"/>
  <c r="U18" i="1"/>
  <c r="U19" i="1"/>
  <c r="U22" i="1"/>
  <c r="U23" i="1"/>
  <c r="U24" i="1"/>
  <c r="U25" i="1"/>
  <c r="U26" i="1"/>
  <c r="U27" i="1"/>
  <c r="U28" i="1"/>
  <c r="U29" i="1"/>
  <c r="U30" i="1"/>
  <c r="U31" i="1"/>
  <c r="U33" i="1"/>
  <c r="U34" i="1"/>
  <c r="U5" i="1"/>
  <c r="T6" i="1"/>
  <c r="T7" i="1"/>
  <c r="T11" i="1"/>
  <c r="T12" i="1"/>
  <c r="T13" i="1"/>
  <c r="T17" i="1"/>
  <c r="T18" i="1"/>
  <c r="T19" i="1"/>
  <c r="T22" i="1"/>
  <c r="T23" i="1"/>
  <c r="T24" i="1"/>
  <c r="T25" i="1"/>
  <c r="T26" i="1"/>
  <c r="T27" i="1"/>
  <c r="T28" i="1"/>
  <c r="T29" i="1"/>
  <c r="T30" i="1"/>
  <c r="T31" i="1"/>
  <c r="T33" i="1"/>
  <c r="T34" i="1"/>
  <c r="T5" i="1"/>
  <c r="Q21" i="1"/>
  <c r="Q22" i="1"/>
  <c r="Q23" i="1"/>
  <c r="Q24" i="1"/>
  <c r="Q25" i="1"/>
  <c r="Q26" i="1"/>
  <c r="Q27" i="1"/>
  <c r="Q28" i="1"/>
  <c r="Q29" i="1"/>
  <c r="Q30" i="1"/>
  <c r="Q31" i="1"/>
  <c r="Q33" i="1"/>
  <c r="Q34" i="1"/>
  <c r="Q6" i="1"/>
  <c r="Q7" i="1"/>
  <c r="Q11" i="1"/>
  <c r="Q12" i="1"/>
  <c r="Q13" i="1"/>
  <c r="Q17" i="1"/>
  <c r="Q18" i="1"/>
  <c r="Q19" i="1"/>
  <c r="Q5" i="1"/>
  <c r="P6" i="1"/>
  <c r="P7" i="1"/>
  <c r="P11" i="1"/>
  <c r="P12" i="1"/>
  <c r="P13" i="1"/>
  <c r="P17" i="1"/>
  <c r="P18" i="1"/>
  <c r="P19" i="1"/>
  <c r="P21" i="1"/>
  <c r="P22" i="1"/>
  <c r="P23" i="1"/>
  <c r="P24" i="1"/>
  <c r="P25" i="1"/>
  <c r="P26" i="1"/>
  <c r="P27" i="1"/>
  <c r="P28" i="1"/>
  <c r="P29" i="1"/>
  <c r="P30" i="1"/>
  <c r="P31" i="1"/>
  <c r="P33" i="1"/>
  <c r="P34" i="1"/>
  <c r="P5" i="1"/>
  <c r="W6" i="1"/>
  <c r="W7" i="1"/>
  <c r="W11" i="1"/>
  <c r="W12" i="1"/>
  <c r="W13" i="1"/>
  <c r="W17" i="1"/>
  <c r="W18" i="1"/>
  <c r="W19" i="1"/>
  <c r="W22" i="1"/>
  <c r="W23" i="1"/>
  <c r="W24" i="1"/>
  <c r="W25" i="1"/>
  <c r="W26" i="1"/>
  <c r="W27" i="1"/>
  <c r="W28" i="1"/>
  <c r="W29" i="1"/>
  <c r="W30" i="1"/>
  <c r="W31" i="1"/>
  <c r="W33" i="1"/>
  <c r="W34" i="1"/>
  <c r="W5" i="1"/>
  <c r="V22" i="1"/>
  <c r="V23" i="1"/>
  <c r="V24" i="1"/>
  <c r="V25" i="1"/>
  <c r="V26" i="1"/>
  <c r="V27" i="1"/>
  <c r="V28" i="1"/>
  <c r="V29" i="1"/>
  <c r="V30" i="1"/>
  <c r="V31" i="1"/>
  <c r="V33" i="1"/>
  <c r="V34" i="1"/>
  <c r="V6" i="1"/>
  <c r="V7" i="1"/>
  <c r="V11" i="1"/>
  <c r="V12" i="1"/>
  <c r="V13" i="1"/>
  <c r="V17" i="1"/>
  <c r="V18" i="1"/>
  <c r="V19" i="1"/>
  <c r="V5" i="1"/>
  <c r="M2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1" i="1"/>
  <c r="K22" i="1"/>
  <c r="K23" i="1"/>
  <c r="K24" i="1"/>
  <c r="K25" i="1"/>
  <c r="K26" i="1"/>
  <c r="K27" i="1"/>
  <c r="K28" i="1"/>
  <c r="K29" i="1"/>
  <c r="K30" i="1"/>
  <c r="K31" i="1"/>
  <c r="K33" i="1"/>
  <c r="K34" i="1"/>
  <c r="K2" i="1"/>
  <c r="J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1" i="1"/>
  <c r="G22" i="1"/>
  <c r="G23" i="1"/>
  <c r="G24" i="1"/>
  <c r="G25" i="1"/>
  <c r="G26" i="1"/>
  <c r="G27" i="1"/>
  <c r="G28" i="1"/>
  <c r="G29" i="1"/>
  <c r="G30" i="1"/>
  <c r="G31" i="1"/>
  <c r="G33" i="1"/>
  <c r="G34" i="1"/>
  <c r="G2" i="1"/>
  <c r="Z31" i="1" l="1"/>
  <c r="Z30" i="1"/>
  <c r="Z29" i="1"/>
  <c r="Z28" i="1"/>
  <c r="Z27" i="1"/>
  <c r="Z26" i="1"/>
  <c r="Z25" i="1"/>
  <c r="Z24" i="1"/>
  <c r="Z18" i="1"/>
  <c r="Z19" i="1"/>
  <c r="Z17" i="1"/>
  <c r="Z12" i="1"/>
  <c r="Z13" i="1"/>
  <c r="Z11" i="1"/>
  <c r="Z6" i="1"/>
  <c r="Z7" i="1"/>
  <c r="Z5" i="1"/>
  <c r="J34" i="1"/>
  <c r="F34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1" i="1"/>
  <c r="J22" i="1"/>
  <c r="J23" i="1"/>
  <c r="J24" i="1"/>
  <c r="J25" i="1"/>
  <c r="J26" i="1"/>
  <c r="J27" i="1"/>
  <c r="J28" i="1"/>
  <c r="J29" i="1"/>
  <c r="J30" i="1"/>
  <c r="J31" i="1"/>
  <c r="J33" i="1"/>
  <c r="F21" i="1"/>
  <c r="L21" i="1" s="1"/>
  <c r="M21" i="1" s="1"/>
  <c r="F22" i="1"/>
  <c r="F23" i="1"/>
  <c r="F24" i="1"/>
  <c r="F25" i="1"/>
  <c r="F26" i="1"/>
  <c r="F27" i="1"/>
  <c r="F28" i="1"/>
  <c r="F29" i="1"/>
  <c r="F30" i="1"/>
  <c r="F3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33" i="1"/>
  <c r="F2" i="1"/>
  <c r="L17" i="1" l="1"/>
  <c r="L13" i="1"/>
  <c r="M13" i="1" s="1"/>
  <c r="L9" i="1"/>
  <c r="M9" i="1" s="1"/>
  <c r="L30" i="1"/>
  <c r="M30" i="1" s="1"/>
  <c r="L26" i="1"/>
  <c r="M26" i="1" s="1"/>
  <c r="L14" i="1"/>
  <c r="M14" i="1" s="1"/>
  <c r="L10" i="1"/>
  <c r="M10" i="1" s="1"/>
  <c r="L8" i="1"/>
  <c r="M8" i="1" s="1"/>
  <c r="L34" i="1"/>
  <c r="M34" i="1" s="1"/>
  <c r="L22" i="1"/>
  <c r="M22" i="1" s="1"/>
  <c r="L16" i="1"/>
  <c r="M16" i="1" s="1"/>
  <c r="L4" i="1"/>
  <c r="M4" i="1" s="1"/>
  <c r="L15" i="1"/>
  <c r="M15" i="1" s="1"/>
  <c r="L3" i="1"/>
  <c r="M3" i="1" s="1"/>
  <c r="L28" i="1"/>
  <c r="L24" i="1"/>
  <c r="L33" i="1"/>
  <c r="M33" i="1" s="1"/>
  <c r="AB26" i="1"/>
  <c r="L31" i="1"/>
  <c r="M31" i="1" s="1"/>
  <c r="L27" i="1"/>
  <c r="M27" i="1" s="1"/>
  <c r="L23" i="1"/>
  <c r="M23" i="1" s="1"/>
  <c r="L12" i="1"/>
  <c r="M12" i="1" s="1"/>
  <c r="L11" i="1"/>
  <c r="M11" i="1" s="1"/>
  <c r="L7" i="1"/>
  <c r="M7" i="1" s="1"/>
  <c r="L29" i="1"/>
  <c r="M29" i="1" s="1"/>
  <c r="L25" i="1"/>
  <c r="M25" i="1" s="1"/>
  <c r="L18" i="1"/>
  <c r="M18" i="1" s="1"/>
  <c r="L6" i="1"/>
  <c r="M6" i="1" s="1"/>
  <c r="L19" i="1"/>
  <c r="M19" i="1" s="1"/>
  <c r="L5" i="1"/>
  <c r="M5" i="1" l="1"/>
  <c r="M24" i="1"/>
  <c r="AB28" i="1"/>
  <c r="M28" i="1"/>
  <c r="AB17" i="1"/>
  <c r="M17" i="1"/>
  <c r="AB31" i="1"/>
  <c r="AB30" i="1"/>
  <c r="AB27" i="1"/>
  <c r="AB13" i="1"/>
  <c r="AB19" i="1"/>
  <c r="AB25" i="1"/>
  <c r="AB18" i="1"/>
  <c r="AB29" i="1"/>
  <c r="AB12" i="1"/>
  <c r="AB11" i="1"/>
</calcChain>
</file>

<file path=xl/sharedStrings.xml><?xml version="1.0" encoding="utf-8"?>
<sst xmlns="http://schemas.openxmlformats.org/spreadsheetml/2006/main" count="154" uniqueCount="75">
  <si>
    <t>Vial label</t>
  </si>
  <si>
    <t>DS1 Load conc</t>
  </si>
  <si>
    <t>DS1 Wash conc</t>
  </si>
  <si>
    <t>DS1 Eluate conc</t>
  </si>
  <si>
    <t>DS1 Eluate 10* dil</t>
  </si>
  <si>
    <t>DS1 Eluate 100* dil</t>
  </si>
  <si>
    <t>DS1 Eluate 1000* dil</t>
  </si>
  <si>
    <t>DS2 Load conc</t>
  </si>
  <si>
    <t>DS2 Wash conc</t>
  </si>
  <si>
    <t>DS2 Eluate conc</t>
  </si>
  <si>
    <t>DS2 Eluate 10* dil</t>
  </si>
  <si>
    <t>DS2 Eluate 100* dil</t>
  </si>
  <si>
    <t>DS2 Eluate 1000* dil</t>
  </si>
  <si>
    <t>DS3 Load conc</t>
  </si>
  <si>
    <t>DS3 Wash conc</t>
  </si>
  <si>
    <t>DS3 Eluate conc</t>
  </si>
  <si>
    <t>DS3 Eluate 10* dil</t>
  </si>
  <si>
    <t>DS3 Eluate 100* dil</t>
  </si>
  <si>
    <t>DS3 Eluate 1000* dil</t>
  </si>
  <si>
    <t>Empty mass (g)</t>
  </si>
  <si>
    <t>DS blank 100*</t>
  </si>
  <si>
    <t>DS Calib 0 ppb</t>
  </si>
  <si>
    <t>DS Calib 150 ppb</t>
  </si>
  <si>
    <t>DS Calib 100 ppb</t>
  </si>
  <si>
    <t>DS Calib 75 ppb</t>
  </si>
  <si>
    <t>DS Calib 50 ppb</t>
  </si>
  <si>
    <t>DS Calib 25 ppb</t>
  </si>
  <si>
    <t>DS Calib 10 ppb</t>
  </si>
  <si>
    <t>DS Calib 5 ppb</t>
  </si>
  <si>
    <t>DS Calib 1 ppb</t>
  </si>
  <si>
    <t xml:space="preserve">DS Concentrate 100* dilute </t>
  </si>
  <si>
    <t>Mass with aliquot (g)</t>
  </si>
  <si>
    <t xml:space="preserve">Eluent blank </t>
  </si>
  <si>
    <t>Mass of aliquot (g)</t>
  </si>
  <si>
    <t>Mass with dilution (g)</t>
  </si>
  <si>
    <t>Mass of diluted sample (g)</t>
  </si>
  <si>
    <t>Dilution factor</t>
  </si>
  <si>
    <t>Mass before addition of In/Re</t>
  </si>
  <si>
    <t>-</t>
  </si>
  <si>
    <t>Mass after In/Re added</t>
  </si>
  <si>
    <t>Dilution factor from In/Re standard</t>
  </si>
  <si>
    <t>Overall solution dilution factor from original conc solution</t>
  </si>
  <si>
    <t>DS Cent tube 100* dilute blank</t>
  </si>
  <si>
    <t>Made from vial labelled</t>
  </si>
  <si>
    <t>Na</t>
  </si>
  <si>
    <t>In/Re conc</t>
  </si>
  <si>
    <t>Mass of In/Re added</t>
  </si>
  <si>
    <r>
      <t xml:space="preserve">Empty mass (g) </t>
    </r>
    <r>
      <rPr>
        <sz val="11"/>
        <color theme="1"/>
        <rFont val="Calibri"/>
        <family val="2"/>
      </rPr>
      <t>σ</t>
    </r>
  </si>
  <si>
    <t>Mass with aliquot (g) σ</t>
  </si>
  <si>
    <t>Mass of aliquot (g) σ</t>
  </si>
  <si>
    <t>Mass with dilution (g) σ</t>
  </si>
  <si>
    <t>Mass of diluted sample (g) σ</t>
  </si>
  <si>
    <t>Dilution factor σ</t>
  </si>
  <si>
    <t>Mass before addition of In/Re σ</t>
  </si>
  <si>
    <t>Mass after In/Re added σ</t>
  </si>
  <si>
    <t>Mass of In/Re added σ</t>
  </si>
  <si>
    <t>Dilution factor from In/Re standard σ</t>
  </si>
  <si>
    <t>Overall solution dilution factor from original conc solution σ</t>
  </si>
  <si>
    <t>In/Re conc σ</t>
  </si>
  <si>
    <t>Mass of sample before In/Re</t>
  </si>
  <si>
    <t>Mass of sample after In/Re</t>
  </si>
  <si>
    <t>Fe</t>
  </si>
  <si>
    <t>Co</t>
  </si>
  <si>
    <t>Ni</t>
  </si>
  <si>
    <t>Cs</t>
  </si>
  <si>
    <t>Eu</t>
  </si>
  <si>
    <t>Pb</t>
  </si>
  <si>
    <t>U</t>
  </si>
  <si>
    <t>conc (ppm)</t>
  </si>
  <si>
    <t>conc (ppb)</t>
  </si>
  <si>
    <t>% of 0 ppb</t>
  </si>
  <si>
    <r>
      <t xml:space="preserve">% of 0 ppb </t>
    </r>
    <r>
      <rPr>
        <sz val="11"/>
        <color theme="1"/>
        <rFont val="Calibri"/>
        <family val="2"/>
      </rPr>
      <t>σ</t>
    </r>
  </si>
  <si>
    <r>
      <t xml:space="preserve">Dilution factor </t>
    </r>
    <r>
      <rPr>
        <sz val="11"/>
        <color theme="1"/>
        <rFont val="Calibri"/>
        <family val="2"/>
      </rPr>
      <t>σ</t>
    </r>
  </si>
  <si>
    <t>conc</t>
  </si>
  <si>
    <r>
      <t xml:space="preserve">conc </t>
    </r>
    <r>
      <rPr>
        <sz val="11"/>
        <color theme="1"/>
        <rFont val="Calibri"/>
        <family val="2"/>
      </rPr>
      <t>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</si>
</sst>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0" fillId="0" borderId="1" xfId="0" applyFill="1" applyBorder="1"/>
    <xf numFmtId="0" fontId="0" fillId="0" borderId="0" xfId="0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7"/>
  <sheetViews>
    <sheetView tabSelected="1" zoomScale="60" zoomScaleNormal="60" workbookViewId="0">
      <pane xSplit="1" ySplit="1" topLeftCell="N8" activePane="bottomRight" state="frozen"/>
      <selection pane="topRight" activeCell="B1" sqref="B1"/>
      <selection pane="bottomLeft" activeCell="A2" sqref="A2"/>
      <selection pane="bottomRight" activeCell="T63" sqref="T63"/>
    </sheetView>
  </sheetViews>
  <sheetFormatPr defaultRowHeight="15" x14ac:dyDescent="0.25"/>
  <cols>
    <col min="1" max="1" width="31.5703125" bestFit="1" customWidth="1"/>
    <col min="2" max="2" width="15.85546875" bestFit="1" customWidth="1"/>
    <col min="3" max="3" width="17.42578125" style="1" bestFit="1" customWidth="1"/>
    <col min="4" max="4" width="22.28515625" bestFit="1" customWidth="1"/>
    <col min="5" max="5" width="24.140625" style="1" bestFit="1" customWidth="1"/>
    <col min="6" max="6" width="20" bestFit="1" customWidth="1"/>
    <col min="7" max="7" width="21.5703125" style="1" bestFit="1" customWidth="1"/>
    <col min="8" max="8" width="23.140625" bestFit="1" customWidth="1"/>
    <col min="9" max="9" width="24.85546875" style="1" bestFit="1" customWidth="1"/>
    <col min="10" max="10" width="28.140625" bestFit="1" customWidth="1"/>
    <col min="11" max="11" width="29.85546875" style="1" bestFit="1" customWidth="1"/>
    <col min="12" max="12" width="18" bestFit="1" customWidth="1"/>
    <col min="13" max="13" width="17.140625" style="1" bestFit="1" customWidth="1"/>
    <col min="14" max="14" width="31.42578125" bestFit="1" customWidth="1"/>
    <col min="15" max="15" width="33.140625" style="1" bestFit="1" customWidth="1"/>
    <col min="16" max="16" width="30.28515625" style="5" bestFit="1" customWidth="1"/>
    <col min="17" max="17" width="60.140625" style="1" bestFit="1" customWidth="1"/>
    <col min="18" max="18" width="61" customWidth="1"/>
    <col min="19" max="19" width="26.42578125" style="1" bestFit="1" customWidth="1"/>
    <col min="20" max="20" width="28.5703125" style="5" bestFit="1" customWidth="1"/>
    <col min="21" max="21" width="28.5703125" style="1" bestFit="1" customWidth="1"/>
    <col min="22" max="22" width="22" bestFit="1" customWidth="1"/>
    <col min="23" max="23" width="23.7109375" style="1" bestFit="1" customWidth="1"/>
    <col min="24" max="24" width="36.5703125" bestFit="1" customWidth="1"/>
    <col min="25" max="25" width="38.140625" style="1" bestFit="1" customWidth="1"/>
    <col min="26" max="26" width="28.42578125" bestFit="1" customWidth="1"/>
    <col min="27" max="27" width="25.7109375" customWidth="1"/>
    <col min="28" max="28" width="60.140625" bestFit="1" customWidth="1"/>
    <col min="29" max="29" width="61.85546875" style="1" bestFit="1" customWidth="1"/>
    <col min="30" max="30" width="14.7109375" bestFit="1" customWidth="1"/>
    <col min="31" max="31" width="31.28515625" style="1" bestFit="1" customWidth="1"/>
    <col min="32" max="35" width="14.7109375" bestFit="1" customWidth="1"/>
    <col min="36" max="36" width="9.140625" customWidth="1"/>
  </cols>
  <sheetData>
    <row r="1" spans="1:31" x14ac:dyDescent="0.25">
      <c r="A1" s="2" t="s">
        <v>0</v>
      </c>
      <c r="B1" s="2" t="s">
        <v>19</v>
      </c>
      <c r="C1" s="3" t="s">
        <v>47</v>
      </c>
      <c r="D1" s="2" t="s">
        <v>31</v>
      </c>
      <c r="E1" s="3" t="s">
        <v>48</v>
      </c>
      <c r="F1" s="2" t="s">
        <v>33</v>
      </c>
      <c r="G1" s="3" t="s">
        <v>49</v>
      </c>
      <c r="H1" s="2" t="s">
        <v>34</v>
      </c>
      <c r="I1" s="3" t="s">
        <v>50</v>
      </c>
      <c r="J1" s="2" t="s">
        <v>35</v>
      </c>
      <c r="K1" s="3" t="s">
        <v>51</v>
      </c>
      <c r="L1" s="2" t="s">
        <v>36</v>
      </c>
      <c r="M1" s="3" t="s">
        <v>52</v>
      </c>
      <c r="N1" s="2" t="s">
        <v>37</v>
      </c>
      <c r="O1" s="3" t="s">
        <v>53</v>
      </c>
      <c r="P1" s="4" t="s">
        <v>59</v>
      </c>
      <c r="Q1" s="3" t="s">
        <v>59</v>
      </c>
      <c r="R1" s="2" t="s">
        <v>39</v>
      </c>
      <c r="S1" s="3" t="s">
        <v>54</v>
      </c>
      <c r="T1" s="4" t="s">
        <v>60</v>
      </c>
      <c r="U1" s="3" t="s">
        <v>60</v>
      </c>
      <c r="V1" s="2" t="s">
        <v>46</v>
      </c>
      <c r="W1" s="3" t="s">
        <v>55</v>
      </c>
      <c r="X1" s="2" t="s">
        <v>40</v>
      </c>
      <c r="Y1" s="3" t="s">
        <v>56</v>
      </c>
      <c r="Z1" s="2" t="s">
        <v>43</v>
      </c>
      <c r="AA1" s="2"/>
      <c r="AB1" s="2" t="s">
        <v>41</v>
      </c>
      <c r="AC1" s="3" t="s">
        <v>57</v>
      </c>
      <c r="AD1" s="2" t="s">
        <v>45</v>
      </c>
      <c r="AE1" s="3" t="s">
        <v>58</v>
      </c>
    </row>
    <row r="2" spans="1:31" x14ac:dyDescent="0.25">
      <c r="A2" s="2" t="s">
        <v>1</v>
      </c>
      <c r="B2" s="2">
        <v>6.1527000000000003</v>
      </c>
      <c r="C2" s="3">
        <v>1E-4</v>
      </c>
      <c r="D2" s="2">
        <v>11.4788</v>
      </c>
      <c r="E2" s="3">
        <v>1E-4</v>
      </c>
      <c r="F2" s="2">
        <f>D2-B2</f>
        <v>5.3260999999999994</v>
      </c>
      <c r="G2" s="3">
        <f>SQRT((C2^2)+(E2^2))</f>
        <v>1.4142135623730951E-4</v>
      </c>
      <c r="H2" s="2">
        <v>11.4788</v>
      </c>
      <c r="I2" s="3">
        <v>1E-4</v>
      </c>
      <c r="J2" s="2">
        <f>H2-(B2)</f>
        <v>5.3260999999999994</v>
      </c>
      <c r="K2" s="3">
        <f>SQRT((I2^2)+(C2^2))</f>
        <v>1.4142135623730951E-4</v>
      </c>
      <c r="L2" s="2">
        <f>F2/J2</f>
        <v>1</v>
      </c>
      <c r="M2" s="3">
        <f>L2*SQRT(((G2/F2)^2)+((K2/J2)^2))</f>
        <v>3.7550928446705854E-5</v>
      </c>
      <c r="N2" s="2" t="s">
        <v>38</v>
      </c>
      <c r="O2" s="3"/>
      <c r="P2" s="4"/>
      <c r="Q2" s="3"/>
      <c r="R2" s="2"/>
      <c r="S2" s="3"/>
      <c r="T2" s="4"/>
      <c r="U2" s="3"/>
      <c r="V2" s="2"/>
      <c r="W2" s="3"/>
      <c r="X2" s="2"/>
      <c r="Y2" s="3"/>
      <c r="Z2" s="2"/>
      <c r="AA2" s="2"/>
      <c r="AB2" s="2"/>
      <c r="AC2" s="3"/>
      <c r="AD2" s="2"/>
      <c r="AE2" s="3"/>
    </row>
    <row r="3" spans="1:31" x14ac:dyDescent="0.25">
      <c r="A3" s="2" t="s">
        <v>2</v>
      </c>
      <c r="B3" s="2">
        <v>6.1436000000000002</v>
      </c>
      <c r="C3" s="3">
        <v>1E-4</v>
      </c>
      <c r="D3" s="2">
        <v>18.326799999999999</v>
      </c>
      <c r="E3" s="3">
        <v>1E-4</v>
      </c>
      <c r="F3" s="2">
        <f t="shared" ref="F3:F34" si="0">D3-B3</f>
        <v>12.183199999999999</v>
      </c>
      <c r="G3" s="3">
        <f t="shared" ref="G3:G34" si="1">SQRT((C3^2)+(E3^2))</f>
        <v>1.4142135623730951E-4</v>
      </c>
      <c r="H3" s="2">
        <v>18.326799999999999</v>
      </c>
      <c r="I3" s="3">
        <v>1E-4</v>
      </c>
      <c r="J3" s="2">
        <f t="shared" ref="J3:J31" si="2">H3-(B3)</f>
        <v>12.183199999999999</v>
      </c>
      <c r="K3" s="3">
        <f t="shared" ref="K3:K34" si="3">SQRT((I3^2)+(C3^2))</f>
        <v>1.4142135623730951E-4</v>
      </c>
      <c r="L3" s="2">
        <f t="shared" ref="L3:L31" si="4">F3/J3</f>
        <v>1</v>
      </c>
      <c r="M3" s="3">
        <f t="shared" ref="M3:M34" si="5">L3*SQRT(((G3/F3)^2)+((K3/J3)^2))</f>
        <v>1.6416048328846282E-5</v>
      </c>
      <c r="N3" s="2" t="s">
        <v>38</v>
      </c>
      <c r="O3" s="3"/>
      <c r="P3" s="4"/>
      <c r="Q3" s="3"/>
      <c r="R3" s="2"/>
      <c r="S3" s="3"/>
      <c r="T3" s="4"/>
      <c r="U3" s="3"/>
      <c r="V3" s="2"/>
      <c r="W3" s="3"/>
      <c r="X3" s="2"/>
      <c r="Y3" s="3"/>
      <c r="Z3" s="2"/>
      <c r="AA3" s="2"/>
      <c r="AB3" s="2"/>
      <c r="AC3" s="3"/>
      <c r="AD3" s="2"/>
      <c r="AE3" s="3"/>
    </row>
    <row r="4" spans="1:31" x14ac:dyDescent="0.25">
      <c r="A4" s="2" t="s">
        <v>3</v>
      </c>
      <c r="B4" s="2">
        <v>6.1102999999999996</v>
      </c>
      <c r="C4" s="3">
        <v>1E-4</v>
      </c>
      <c r="D4" s="2">
        <v>23.595199999999998</v>
      </c>
      <c r="E4" s="3">
        <v>1E-4</v>
      </c>
      <c r="F4" s="2">
        <f t="shared" si="0"/>
        <v>17.4849</v>
      </c>
      <c r="G4" s="3">
        <f t="shared" si="1"/>
        <v>1.4142135623730951E-4</v>
      </c>
      <c r="H4" s="2">
        <v>23.595199999999998</v>
      </c>
      <c r="I4" s="3">
        <v>1E-4</v>
      </c>
      <c r="J4" s="2">
        <f t="shared" si="2"/>
        <v>17.4849</v>
      </c>
      <c r="K4" s="3">
        <f t="shared" si="3"/>
        <v>1.4142135623730951E-4</v>
      </c>
      <c r="L4" s="2">
        <f t="shared" si="4"/>
        <v>1</v>
      </c>
      <c r="M4" s="3">
        <f t="shared" si="5"/>
        <v>1.1438441169237455E-5</v>
      </c>
      <c r="N4" s="2" t="s">
        <v>38</v>
      </c>
      <c r="O4" s="3"/>
      <c r="P4" s="4"/>
      <c r="Q4" s="3"/>
      <c r="R4" s="2"/>
      <c r="S4" s="3"/>
      <c r="T4" s="4"/>
      <c r="U4" s="3"/>
      <c r="V4" s="2"/>
      <c r="W4" s="3"/>
      <c r="X4" s="2"/>
      <c r="Y4" s="3"/>
      <c r="Z4" s="2"/>
      <c r="AA4" s="2"/>
      <c r="AB4" s="2"/>
      <c r="AC4" s="3"/>
      <c r="AD4" s="2"/>
      <c r="AE4" s="3"/>
    </row>
    <row r="5" spans="1:31" x14ac:dyDescent="0.25">
      <c r="A5" s="2" t="s">
        <v>4</v>
      </c>
      <c r="B5" s="2">
        <v>6.1440000000000001</v>
      </c>
      <c r="C5" s="3">
        <v>1E-4</v>
      </c>
      <c r="D5" s="2">
        <v>8.2876999999999992</v>
      </c>
      <c r="E5" s="3">
        <v>1E-4</v>
      </c>
      <c r="F5" s="2">
        <f t="shared" si="0"/>
        <v>2.1436999999999991</v>
      </c>
      <c r="G5" s="3">
        <f t="shared" si="1"/>
        <v>1.4142135623730951E-4</v>
      </c>
      <c r="H5" s="2">
        <v>26.369399999999999</v>
      </c>
      <c r="I5" s="3">
        <v>1E-4</v>
      </c>
      <c r="J5" s="2">
        <f t="shared" si="2"/>
        <v>20.2254</v>
      </c>
      <c r="K5" s="3">
        <f t="shared" si="3"/>
        <v>1.4142135623730951E-4</v>
      </c>
      <c r="L5" s="2">
        <f t="shared" si="4"/>
        <v>0.1059904872091528</v>
      </c>
      <c r="M5" s="3">
        <f t="shared" si="5"/>
        <v>7.0314307899964893E-6</v>
      </c>
      <c r="N5" s="2">
        <v>24.331299999999999</v>
      </c>
      <c r="O5" s="3">
        <v>1E-4</v>
      </c>
      <c r="P5" s="4">
        <f>N5-B5</f>
        <v>18.1873</v>
      </c>
      <c r="Q5" s="3">
        <f>SQRT((C5^2)+(O5^2))</f>
        <v>1.4142135623730951E-4</v>
      </c>
      <c r="R5" s="2">
        <v>24.421399999999998</v>
      </c>
      <c r="S5" s="3">
        <v>1E-4</v>
      </c>
      <c r="T5" s="4">
        <f>R5-B5</f>
        <v>18.2774</v>
      </c>
      <c r="U5" s="3">
        <f>SQRT((C5^2)+(S5^2))</f>
        <v>1.4142135623730951E-4</v>
      </c>
      <c r="V5" s="2">
        <f>R5-N5</f>
        <v>9.0099999999999625E-2</v>
      </c>
      <c r="W5" s="3">
        <f>SQRT((O5^2)+(S5^2))</f>
        <v>1.4142135623730951E-4</v>
      </c>
      <c r="X5" s="2">
        <f>P5/T5</f>
        <v>0.99507041482924274</v>
      </c>
      <c r="Y5" s="3">
        <f>X5*SQRT(((Q5/P5)^2)+((U5/T5)^2))</f>
        <v>1.0915537795493613E-5</v>
      </c>
      <c r="Z5" s="2" t="str">
        <f>A4</f>
        <v>DS1 Eluate conc</v>
      </c>
      <c r="AA5" s="2"/>
      <c r="AB5" s="2">
        <f>X5*L5</f>
        <v>0.10546799807516523</v>
      </c>
      <c r="AC5" s="3">
        <f>AB5*SQRT(((Y5/X5)^2)+((M5/L5)^2))</f>
        <v>7.0917762570529304E-6</v>
      </c>
      <c r="AD5" s="2">
        <f>V5/T5*2000</f>
        <v>9.8591703415146164</v>
      </c>
      <c r="AE5" s="3">
        <f>AD5*SQRT(((U5/T5)^2)+((W5/V5)^2))</f>
        <v>1.5475185152551375E-2</v>
      </c>
    </row>
    <row r="6" spans="1:31" x14ac:dyDescent="0.25">
      <c r="A6" s="2" t="s">
        <v>5</v>
      </c>
      <c r="B6" s="2">
        <v>6.1115000000000004</v>
      </c>
      <c r="C6" s="3">
        <v>1E-4</v>
      </c>
      <c r="D6" s="2">
        <v>8.1379000000000001</v>
      </c>
      <c r="E6" s="3">
        <v>1E-4</v>
      </c>
      <c r="F6" s="2">
        <f t="shared" si="0"/>
        <v>2.0263999999999998</v>
      </c>
      <c r="G6" s="3">
        <f t="shared" si="1"/>
        <v>1.4142135623730951E-4</v>
      </c>
      <c r="H6" s="2">
        <v>26.2058</v>
      </c>
      <c r="I6" s="3">
        <v>1E-4</v>
      </c>
      <c r="J6" s="2">
        <f t="shared" si="2"/>
        <v>20.0943</v>
      </c>
      <c r="K6" s="3">
        <f t="shared" si="3"/>
        <v>1.4142135623730951E-4</v>
      </c>
      <c r="L6" s="2">
        <f t="shared" si="4"/>
        <v>0.10084451809717182</v>
      </c>
      <c r="M6" s="3">
        <f t="shared" si="5"/>
        <v>7.073579957154129E-6</v>
      </c>
      <c r="N6" s="2">
        <v>24.188500000000001</v>
      </c>
      <c r="O6" s="3">
        <v>1E-4</v>
      </c>
      <c r="P6" s="4">
        <f t="shared" ref="P6:P34" si="6">N6-B6</f>
        <v>18.077000000000002</v>
      </c>
      <c r="Q6" s="3">
        <f t="shared" ref="Q6:Q34" si="7">SQRT((C6^2)+(O6^2))</f>
        <v>1.4142135623730951E-4</v>
      </c>
      <c r="R6" s="2">
        <v>24.278500000000001</v>
      </c>
      <c r="S6" s="3">
        <v>1E-4</v>
      </c>
      <c r="T6" s="4">
        <f t="shared" ref="T6:T34" si="8">R6-B6</f>
        <v>18.167000000000002</v>
      </c>
      <c r="U6" s="3">
        <f t="shared" ref="U6:U34" si="9">SQRT((C6^2)+(S6^2))</f>
        <v>1.4142135623730951E-4</v>
      </c>
      <c r="V6" s="2">
        <f>R6-N6</f>
        <v>8.9999999999999858E-2</v>
      </c>
      <c r="W6" s="3">
        <f>SQRT((O6^2)+(S6^2))</f>
        <v>1.4142135623730951E-4</v>
      </c>
      <c r="X6" s="2">
        <f t="shared" ref="X6:X34" si="10">P6/T6</f>
        <v>0.99504596245940446</v>
      </c>
      <c r="Y6" s="3">
        <f t="shared" ref="Y6:Y34" si="11">X6*SQRT(((Q6/P6)^2)+((U6/T6)^2))</f>
        <v>1.0981736738634343E-5</v>
      </c>
      <c r="Z6" s="2" t="str">
        <f t="shared" ref="Z6:Z7" si="12">A5</f>
        <v>DS1 Eluate 10* dil</v>
      </c>
      <c r="AA6" s="2"/>
      <c r="AB6" s="2">
        <f>L5*L6*X6</f>
        <v>1.0635608079950971E-2</v>
      </c>
      <c r="AC6" s="3">
        <f>AB6*SQRT(((Y6/X6)^2)+((M6/L6)^2)+((M5/L5)^2))</f>
        <v>1.033512199409212E-6</v>
      </c>
      <c r="AD6" s="2">
        <f t="shared" ref="AD6:AD34" si="13">V6/T6*2000</f>
        <v>9.9080750811911553</v>
      </c>
      <c r="AE6" s="3">
        <f t="shared" ref="AE6:AE34" si="14">AD6*SQRT(((U6/T6)^2)+((W6/V6)^2))</f>
        <v>1.5569229002325944E-2</v>
      </c>
    </row>
    <row r="7" spans="1:31" x14ac:dyDescent="0.25">
      <c r="A7" s="2" t="s">
        <v>6</v>
      </c>
      <c r="B7" s="2">
        <v>6.1173000000000002</v>
      </c>
      <c r="C7" s="3">
        <v>1E-4</v>
      </c>
      <c r="D7" s="2">
        <v>8.1323000000000008</v>
      </c>
      <c r="E7" s="3">
        <v>1E-4</v>
      </c>
      <c r="F7" s="2">
        <f t="shared" si="0"/>
        <v>2.0150000000000006</v>
      </c>
      <c r="G7" s="3">
        <f t="shared" si="1"/>
        <v>1.4142135623730951E-4</v>
      </c>
      <c r="H7" s="2">
        <v>26.165800000000001</v>
      </c>
      <c r="I7" s="3">
        <v>1E-4</v>
      </c>
      <c r="J7" s="2">
        <f t="shared" si="2"/>
        <v>20.048500000000001</v>
      </c>
      <c r="K7" s="3">
        <f t="shared" si="3"/>
        <v>1.4142135623730951E-4</v>
      </c>
      <c r="L7" s="2">
        <f t="shared" si="4"/>
        <v>0.10050627228969751</v>
      </c>
      <c r="M7" s="3">
        <f t="shared" si="5"/>
        <v>7.0895002682939638E-6</v>
      </c>
      <c r="N7" s="2">
        <v>26.165800000000001</v>
      </c>
      <c r="O7" s="3">
        <v>1E-4</v>
      </c>
      <c r="P7" s="4">
        <f t="shared" si="6"/>
        <v>20.048500000000001</v>
      </c>
      <c r="Q7" s="3">
        <f t="shared" si="7"/>
        <v>1.4142135623730951E-4</v>
      </c>
      <c r="R7" s="2">
        <v>26.2669</v>
      </c>
      <c r="S7" s="3">
        <v>1E-4</v>
      </c>
      <c r="T7" s="4">
        <f t="shared" si="8"/>
        <v>20.1496</v>
      </c>
      <c r="U7" s="3">
        <f t="shared" si="9"/>
        <v>1.4142135623730951E-4</v>
      </c>
      <c r="V7" s="2">
        <f>R7-N7</f>
        <v>0.10109999999999886</v>
      </c>
      <c r="W7" s="3">
        <f>SQRT((O7^2)+(S7^2))</f>
        <v>1.4142135623730951E-4</v>
      </c>
      <c r="X7" s="2">
        <f t="shared" si="10"/>
        <v>0.99498253067058406</v>
      </c>
      <c r="Y7" s="3">
        <f t="shared" si="11"/>
        <v>9.9008855770798566E-6</v>
      </c>
      <c r="Z7" s="2" t="str">
        <f t="shared" si="12"/>
        <v>DS1 Eluate 100* dil</v>
      </c>
      <c r="AA7" s="2"/>
      <c r="AB7" s="2">
        <f>L5*L6*L7*X7</f>
        <v>1.0688771789546846E-3</v>
      </c>
      <c r="AC7" s="3">
        <f>AB7*SQRT(((Y7/X7)^2)+((M7/L7)^2)+((M6/L6)^2)+((M5/L5)^2))</f>
        <v>1.2824626788433039E-7</v>
      </c>
      <c r="AD7" s="2">
        <f t="shared" si="13"/>
        <v>10.034938658831825</v>
      </c>
      <c r="AE7" s="3">
        <f t="shared" si="14"/>
        <v>1.4037314524091739E-2</v>
      </c>
    </row>
    <row r="8" spans="1:31" x14ac:dyDescent="0.25">
      <c r="A8" s="2" t="s">
        <v>7</v>
      </c>
      <c r="B8" s="2">
        <v>6.1154000000000002</v>
      </c>
      <c r="C8" s="3">
        <v>1E-4</v>
      </c>
      <c r="D8" s="2">
        <v>11.5808</v>
      </c>
      <c r="E8" s="3">
        <v>1E-4</v>
      </c>
      <c r="F8" s="2">
        <f t="shared" si="0"/>
        <v>5.4653999999999998</v>
      </c>
      <c r="G8" s="3">
        <f t="shared" si="1"/>
        <v>1.4142135623730951E-4</v>
      </c>
      <c r="H8" s="2">
        <v>11.5808</v>
      </c>
      <c r="I8" s="3">
        <v>1E-4</v>
      </c>
      <c r="J8" s="2">
        <f t="shared" si="2"/>
        <v>5.4653999999999998</v>
      </c>
      <c r="K8" s="3">
        <f t="shared" si="3"/>
        <v>1.4142135623730951E-4</v>
      </c>
      <c r="L8" s="2">
        <f t="shared" si="4"/>
        <v>1</v>
      </c>
      <c r="M8" s="3">
        <f t="shared" si="5"/>
        <v>3.6593844915285252E-5</v>
      </c>
      <c r="N8" s="2" t="s">
        <v>38</v>
      </c>
      <c r="O8" s="3"/>
      <c r="P8" s="4"/>
      <c r="Q8" s="3"/>
      <c r="R8" s="2"/>
      <c r="S8" s="3"/>
      <c r="T8" s="4"/>
      <c r="U8" s="3"/>
      <c r="V8" s="2"/>
      <c r="W8" s="3"/>
      <c r="X8" s="2"/>
      <c r="Y8" s="3"/>
      <c r="Z8" s="2"/>
      <c r="AA8" s="2"/>
      <c r="AB8" s="2"/>
      <c r="AC8" s="3"/>
      <c r="AD8" s="2"/>
      <c r="AE8" s="3"/>
    </row>
    <row r="9" spans="1:31" x14ac:dyDescent="0.25">
      <c r="A9" s="2" t="s">
        <v>8</v>
      </c>
      <c r="B9" s="2">
        <v>6.1173000000000002</v>
      </c>
      <c r="C9" s="3">
        <v>1E-4</v>
      </c>
      <c r="D9" s="2">
        <v>18.696200000000001</v>
      </c>
      <c r="E9" s="3">
        <v>1E-4</v>
      </c>
      <c r="F9" s="2">
        <f t="shared" si="0"/>
        <v>12.578900000000001</v>
      </c>
      <c r="G9" s="3">
        <f t="shared" si="1"/>
        <v>1.4142135623730951E-4</v>
      </c>
      <c r="H9" s="2">
        <v>18.696200000000001</v>
      </c>
      <c r="I9" s="3">
        <v>1E-4</v>
      </c>
      <c r="J9" s="2">
        <f t="shared" si="2"/>
        <v>12.578900000000001</v>
      </c>
      <c r="K9" s="3">
        <f t="shared" si="3"/>
        <v>1.4142135623730951E-4</v>
      </c>
      <c r="L9" s="2">
        <f t="shared" si="4"/>
        <v>1</v>
      </c>
      <c r="M9" s="3">
        <f t="shared" si="5"/>
        <v>1.5899641463085006E-5</v>
      </c>
      <c r="N9" s="2" t="s">
        <v>38</v>
      </c>
      <c r="O9" s="3"/>
      <c r="P9" s="4"/>
      <c r="Q9" s="3"/>
      <c r="R9" s="2"/>
      <c r="S9" s="3"/>
      <c r="T9" s="4"/>
      <c r="U9" s="3"/>
      <c r="V9" s="2"/>
      <c r="W9" s="3"/>
      <c r="X9" s="2"/>
      <c r="Y9" s="3"/>
      <c r="Z9" s="2"/>
      <c r="AA9" s="2"/>
      <c r="AB9" s="2"/>
      <c r="AC9" s="3"/>
      <c r="AD9" s="2"/>
      <c r="AE9" s="3"/>
    </row>
    <row r="10" spans="1:31" x14ac:dyDescent="0.25">
      <c r="A10" s="2" t="s">
        <v>9</v>
      </c>
      <c r="B10" s="2">
        <v>6.1056999999999997</v>
      </c>
      <c r="C10" s="3">
        <v>1E-4</v>
      </c>
      <c r="D10" s="2">
        <v>24.1783</v>
      </c>
      <c r="E10" s="3">
        <v>1E-4</v>
      </c>
      <c r="F10" s="2">
        <f t="shared" si="0"/>
        <v>18.072600000000001</v>
      </c>
      <c r="G10" s="3">
        <f t="shared" si="1"/>
        <v>1.4142135623730951E-4</v>
      </c>
      <c r="H10" s="2">
        <v>24.1783</v>
      </c>
      <c r="I10" s="3">
        <v>1E-4</v>
      </c>
      <c r="J10" s="2">
        <f t="shared" si="2"/>
        <v>18.072600000000001</v>
      </c>
      <c r="K10" s="3">
        <f t="shared" si="3"/>
        <v>1.4142135623730951E-4</v>
      </c>
      <c r="L10" s="2">
        <f t="shared" si="4"/>
        <v>1</v>
      </c>
      <c r="M10" s="3">
        <f t="shared" si="5"/>
        <v>1.1066476323273906E-5</v>
      </c>
      <c r="N10" s="2" t="s">
        <v>38</v>
      </c>
      <c r="O10" s="3"/>
      <c r="P10" s="4"/>
      <c r="Q10" s="3"/>
      <c r="R10" s="2"/>
      <c r="S10" s="3"/>
      <c r="T10" s="4"/>
      <c r="U10" s="3"/>
      <c r="V10" s="2"/>
      <c r="W10" s="3"/>
      <c r="X10" s="2"/>
      <c r="Y10" s="3"/>
      <c r="Z10" s="2"/>
      <c r="AA10" s="2"/>
      <c r="AB10" s="2"/>
      <c r="AC10" s="3"/>
      <c r="AD10" s="2"/>
      <c r="AE10" s="3"/>
    </row>
    <row r="11" spans="1:31" x14ac:dyDescent="0.25">
      <c r="A11" s="2" t="s">
        <v>10</v>
      </c>
      <c r="B11" s="2">
        <v>6.1158000000000001</v>
      </c>
      <c r="C11" s="3">
        <v>1E-4</v>
      </c>
      <c r="D11" s="2">
        <v>8.3221000000000007</v>
      </c>
      <c r="E11" s="3">
        <v>1E-4</v>
      </c>
      <c r="F11" s="2">
        <f t="shared" si="0"/>
        <v>2.2063000000000006</v>
      </c>
      <c r="G11" s="3">
        <f t="shared" si="1"/>
        <v>1.4142135623730951E-4</v>
      </c>
      <c r="H11" s="2">
        <v>26.334599999999998</v>
      </c>
      <c r="I11" s="3">
        <v>1E-4</v>
      </c>
      <c r="J11" s="2">
        <f t="shared" si="2"/>
        <v>20.218799999999998</v>
      </c>
      <c r="K11" s="3">
        <f t="shared" si="3"/>
        <v>1.4142135623730951E-4</v>
      </c>
      <c r="L11" s="2">
        <f t="shared" si="4"/>
        <v>0.10912121391971832</v>
      </c>
      <c r="M11" s="3">
        <f t="shared" si="5"/>
        <v>7.0360678029238522E-6</v>
      </c>
      <c r="N11" s="2">
        <v>24.281099999999999</v>
      </c>
      <c r="O11" s="3">
        <v>1E-4</v>
      </c>
      <c r="P11" s="4">
        <f t="shared" si="6"/>
        <v>18.165299999999998</v>
      </c>
      <c r="Q11" s="3">
        <f t="shared" si="7"/>
        <v>1.4142135623730951E-4</v>
      </c>
      <c r="R11" s="2">
        <v>24.3721</v>
      </c>
      <c r="S11" s="3">
        <v>1E-4</v>
      </c>
      <c r="T11" s="4">
        <f t="shared" si="8"/>
        <v>18.2563</v>
      </c>
      <c r="U11" s="3">
        <f t="shared" si="9"/>
        <v>1.4142135623730951E-4</v>
      </c>
      <c r="V11" s="2">
        <f>R11-N11</f>
        <v>9.100000000000108E-2</v>
      </c>
      <c r="W11" s="3">
        <f>SQRT((O11^2)+(S11^2))</f>
        <v>1.4142135623730951E-4</v>
      </c>
      <c r="X11" s="2">
        <f t="shared" si="10"/>
        <v>0.99501541933469539</v>
      </c>
      <c r="Y11" s="3">
        <f t="shared" si="11"/>
        <v>1.0927853104712609E-5</v>
      </c>
      <c r="Z11" s="2" t="str">
        <f>A10</f>
        <v>DS2 Eluate conc</v>
      </c>
      <c r="AA11" s="2"/>
      <c r="AB11" s="2">
        <f>L11*X11</f>
        <v>0.10857729042663952</v>
      </c>
      <c r="AC11" s="3">
        <f>AB11*SQRT(((Y11/X11)^2)+((M11/L11)^2))</f>
        <v>7.1018241770139568E-6</v>
      </c>
      <c r="AD11" s="2">
        <f t="shared" si="13"/>
        <v>9.9691613306092783</v>
      </c>
      <c r="AE11" s="3">
        <f t="shared" si="14"/>
        <v>1.5493075059792562E-2</v>
      </c>
    </row>
    <row r="12" spans="1:31" x14ac:dyDescent="0.25">
      <c r="A12" s="2" t="s">
        <v>11</v>
      </c>
      <c r="B12" s="2">
        <v>6.1105999999999998</v>
      </c>
      <c r="C12" s="3">
        <v>1E-4</v>
      </c>
      <c r="D12" s="2">
        <v>8.1549999999999994</v>
      </c>
      <c r="E12" s="3">
        <v>1E-4</v>
      </c>
      <c r="F12" s="2">
        <f t="shared" si="0"/>
        <v>2.0443999999999996</v>
      </c>
      <c r="G12" s="3">
        <f t="shared" si="1"/>
        <v>1.4142135623730951E-4</v>
      </c>
      <c r="H12" s="2">
        <v>26.1523</v>
      </c>
      <c r="I12" s="3">
        <v>1E-4</v>
      </c>
      <c r="J12" s="2">
        <f t="shared" si="2"/>
        <v>20.041699999999999</v>
      </c>
      <c r="K12" s="3">
        <f t="shared" si="3"/>
        <v>1.4142135623730951E-4</v>
      </c>
      <c r="L12" s="2">
        <f t="shared" si="4"/>
        <v>0.10200731474874884</v>
      </c>
      <c r="M12" s="3">
        <f t="shared" si="5"/>
        <v>7.0929727272903192E-6</v>
      </c>
      <c r="N12" s="2">
        <v>24.139700000000001</v>
      </c>
      <c r="O12" s="3">
        <v>1E-4</v>
      </c>
      <c r="P12" s="4">
        <f t="shared" si="6"/>
        <v>18.0291</v>
      </c>
      <c r="Q12" s="3">
        <f t="shared" si="7"/>
        <v>1.4142135623730951E-4</v>
      </c>
      <c r="R12" s="2">
        <v>24.229600000000001</v>
      </c>
      <c r="S12" s="3">
        <v>1E-4</v>
      </c>
      <c r="T12" s="4">
        <f t="shared" si="8"/>
        <v>18.119</v>
      </c>
      <c r="U12" s="3">
        <f t="shared" si="9"/>
        <v>1.4142135623730951E-4</v>
      </c>
      <c r="V12" s="2">
        <f>R12-N12</f>
        <v>8.9900000000000091E-2</v>
      </c>
      <c r="W12" s="3">
        <f>SQRT((O12^2)+(S12^2))</f>
        <v>1.4142135623730951E-4</v>
      </c>
      <c r="X12" s="2">
        <f t="shared" si="10"/>
        <v>0.99503835752524972</v>
      </c>
      <c r="Y12" s="3">
        <f t="shared" si="11"/>
        <v>1.101078716979879E-5</v>
      </c>
      <c r="Z12" s="2" t="str">
        <f t="shared" ref="Z12:Z13" si="15">A11</f>
        <v>DS2 Eluate 10* dil</v>
      </c>
      <c r="AA12" s="2"/>
      <c r="AB12" s="2">
        <f>L11*L12*X12</f>
        <v>1.1075933167831903E-2</v>
      </c>
      <c r="AC12" s="3">
        <f>AB12*SQRT(((Y12/X12)^2)+((M12/L12)^2)+((M11/L11)^2))</f>
        <v>1.0574477870961178E-6</v>
      </c>
      <c r="AD12" s="2">
        <f t="shared" si="13"/>
        <v>9.923284949500534</v>
      </c>
      <c r="AE12" s="3">
        <f t="shared" si="14"/>
        <v>1.5610474857853038E-2</v>
      </c>
    </row>
    <row r="13" spans="1:31" x14ac:dyDescent="0.25">
      <c r="A13" s="2" t="s">
        <v>12</v>
      </c>
      <c r="B13" s="2">
        <v>6.1104000000000003</v>
      </c>
      <c r="C13" s="3">
        <v>1E-4</v>
      </c>
      <c r="D13" s="2">
        <v>8.1217000000000006</v>
      </c>
      <c r="E13" s="3">
        <v>1E-4</v>
      </c>
      <c r="F13" s="2">
        <f t="shared" si="0"/>
        <v>2.0113000000000003</v>
      </c>
      <c r="G13" s="3">
        <f t="shared" si="1"/>
        <v>1.4142135623730951E-4</v>
      </c>
      <c r="H13" s="2">
        <v>26.1158</v>
      </c>
      <c r="I13" s="3">
        <v>1E-4</v>
      </c>
      <c r="J13" s="2">
        <f t="shared" si="2"/>
        <v>20.005400000000002</v>
      </c>
      <c r="K13" s="3">
        <f t="shared" si="3"/>
        <v>1.4142135623730951E-4</v>
      </c>
      <c r="L13" s="2">
        <f t="shared" si="4"/>
        <v>0.10053785477920962</v>
      </c>
      <c r="M13" s="3">
        <f t="shared" si="5"/>
        <v>7.1047963476448849E-6</v>
      </c>
      <c r="N13" s="2">
        <v>26.1158</v>
      </c>
      <c r="O13" s="3">
        <v>1E-4</v>
      </c>
      <c r="P13" s="4">
        <f t="shared" si="6"/>
        <v>20.005400000000002</v>
      </c>
      <c r="Q13" s="3">
        <f t="shared" si="7"/>
        <v>1.4142135623730951E-4</v>
      </c>
      <c r="R13" s="2">
        <v>26.216699999999999</v>
      </c>
      <c r="S13" s="3">
        <v>1E-4</v>
      </c>
      <c r="T13" s="4">
        <f t="shared" si="8"/>
        <v>20.106299999999997</v>
      </c>
      <c r="U13" s="3">
        <f t="shared" si="9"/>
        <v>1.4142135623730951E-4</v>
      </c>
      <c r="V13" s="2">
        <f>R13-N13</f>
        <v>0.10089999999999932</v>
      </c>
      <c r="W13" s="3">
        <f>SQRT((O13^2)+(S13^2))</f>
        <v>1.4142135623730951E-4</v>
      </c>
      <c r="X13" s="2">
        <f t="shared" si="10"/>
        <v>0.994981672411135</v>
      </c>
      <c r="Y13" s="3">
        <f t="shared" si="11"/>
        <v>9.9222034095844989E-6</v>
      </c>
      <c r="Z13" s="2" t="str">
        <f t="shared" si="15"/>
        <v>DS2 Eluate 100* dil</v>
      </c>
      <c r="AA13" s="2"/>
      <c r="AB13" s="2">
        <f>L11*L12*L13*X13</f>
        <v>1.1134871238819457E-3</v>
      </c>
      <c r="AC13" s="3">
        <f>AB13*SQRT(((Y13/X13)^2)+((M13/L13)^2)+((M12/L12)^2)+((M11/L11)^2))</f>
        <v>1.3215340569075176E-7</v>
      </c>
      <c r="AD13" s="2">
        <f t="shared" si="13"/>
        <v>10.036655177730298</v>
      </c>
      <c r="AE13" s="3">
        <f t="shared" si="14"/>
        <v>1.4067544697568954E-2</v>
      </c>
    </row>
    <row r="14" spans="1:31" x14ac:dyDescent="0.25">
      <c r="A14" s="2" t="s">
        <v>13</v>
      </c>
      <c r="B14" s="2">
        <v>6.1096000000000004</v>
      </c>
      <c r="C14" s="3">
        <v>1E-4</v>
      </c>
      <c r="D14" s="2">
        <v>11.545400000000001</v>
      </c>
      <c r="E14" s="3">
        <v>1E-4</v>
      </c>
      <c r="F14" s="2">
        <f t="shared" si="0"/>
        <v>5.4358000000000004</v>
      </c>
      <c r="G14" s="3">
        <f t="shared" si="1"/>
        <v>1.4142135623730951E-4</v>
      </c>
      <c r="H14" s="2">
        <v>11.545400000000001</v>
      </c>
      <c r="I14" s="3">
        <v>1E-4</v>
      </c>
      <c r="J14" s="2">
        <f t="shared" si="2"/>
        <v>5.4358000000000004</v>
      </c>
      <c r="K14" s="3">
        <f t="shared" si="3"/>
        <v>1.4142135623730951E-4</v>
      </c>
      <c r="L14" s="2">
        <f t="shared" si="4"/>
        <v>1</v>
      </c>
      <c r="M14" s="3">
        <f t="shared" si="5"/>
        <v>3.6793112329371938E-5</v>
      </c>
      <c r="N14" s="2" t="s">
        <v>38</v>
      </c>
      <c r="O14" s="3"/>
      <c r="P14" s="4"/>
      <c r="Q14" s="3"/>
      <c r="R14" s="2"/>
      <c r="S14" s="3"/>
      <c r="T14" s="4"/>
      <c r="U14" s="3"/>
      <c r="V14" s="2"/>
      <c r="W14" s="3"/>
      <c r="X14" s="2"/>
      <c r="Y14" s="3"/>
      <c r="Z14" s="2"/>
      <c r="AA14" s="2"/>
      <c r="AB14" s="2"/>
      <c r="AC14" s="3"/>
      <c r="AD14" s="2"/>
      <c r="AE14" s="3"/>
    </row>
    <row r="15" spans="1:31" x14ac:dyDescent="0.25">
      <c r="A15" s="2" t="s">
        <v>14</v>
      </c>
      <c r="B15" s="2">
        <v>6.1405000000000003</v>
      </c>
      <c r="C15" s="3">
        <v>1E-4</v>
      </c>
      <c r="D15" s="2">
        <v>18.714200000000002</v>
      </c>
      <c r="E15" s="3">
        <v>1E-4</v>
      </c>
      <c r="F15" s="2">
        <f t="shared" si="0"/>
        <v>12.573700000000002</v>
      </c>
      <c r="G15" s="3">
        <f t="shared" si="1"/>
        <v>1.4142135623730951E-4</v>
      </c>
      <c r="H15" s="2">
        <v>18.714200000000002</v>
      </c>
      <c r="I15" s="3">
        <v>1E-4</v>
      </c>
      <c r="J15" s="2">
        <f t="shared" si="2"/>
        <v>12.573700000000002</v>
      </c>
      <c r="K15" s="3">
        <f t="shared" si="3"/>
        <v>1.4142135623730951E-4</v>
      </c>
      <c r="L15" s="2">
        <f t="shared" si="4"/>
        <v>1</v>
      </c>
      <c r="M15" s="3">
        <f t="shared" si="5"/>
        <v>1.5906216944892911E-5</v>
      </c>
      <c r="N15" s="2" t="s">
        <v>38</v>
      </c>
      <c r="O15" s="3"/>
      <c r="P15" s="4"/>
      <c r="Q15" s="3"/>
      <c r="R15" s="2"/>
      <c r="S15" s="3"/>
      <c r="T15" s="4"/>
      <c r="U15" s="3"/>
      <c r="V15" s="2"/>
      <c r="W15" s="3"/>
      <c r="X15" s="2"/>
      <c r="Y15" s="3"/>
      <c r="Z15" s="2"/>
      <c r="AA15" s="2"/>
      <c r="AB15" s="2"/>
      <c r="AC15" s="3"/>
      <c r="AD15" s="2"/>
      <c r="AE15" s="3"/>
    </row>
    <row r="16" spans="1:31" x14ac:dyDescent="0.25">
      <c r="A16" s="2" t="s">
        <v>15</v>
      </c>
      <c r="B16" s="2">
        <v>6.1356000000000002</v>
      </c>
      <c r="C16" s="3">
        <v>1E-4</v>
      </c>
      <c r="D16" s="2">
        <v>24.302</v>
      </c>
      <c r="E16" s="3">
        <v>1E-4</v>
      </c>
      <c r="F16" s="2">
        <f t="shared" si="0"/>
        <v>18.166399999999999</v>
      </c>
      <c r="G16" s="3">
        <f t="shared" si="1"/>
        <v>1.4142135623730951E-4</v>
      </c>
      <c r="H16" s="2">
        <v>24.302</v>
      </c>
      <c r="I16" s="3">
        <v>1E-4</v>
      </c>
      <c r="J16" s="2">
        <f t="shared" si="2"/>
        <v>18.166399999999999</v>
      </c>
      <c r="K16" s="3">
        <f t="shared" si="3"/>
        <v>1.4142135623730951E-4</v>
      </c>
      <c r="L16" s="2">
        <f t="shared" si="4"/>
        <v>1</v>
      </c>
      <c r="M16" s="3">
        <f t="shared" si="5"/>
        <v>1.1009335916857496E-5</v>
      </c>
      <c r="N16" s="2" t="s">
        <v>38</v>
      </c>
      <c r="O16" s="3"/>
      <c r="P16" s="4"/>
      <c r="Q16" s="3"/>
      <c r="R16" s="2"/>
      <c r="S16" s="3"/>
      <c r="T16" s="4"/>
      <c r="U16" s="3"/>
      <c r="V16" s="2"/>
      <c r="W16" s="3"/>
      <c r="X16" s="2"/>
      <c r="Y16" s="3"/>
      <c r="Z16" s="2"/>
      <c r="AA16" s="2"/>
      <c r="AB16" s="2"/>
      <c r="AC16" s="3"/>
      <c r="AD16" s="2"/>
      <c r="AE16" s="3"/>
    </row>
    <row r="17" spans="1:31" x14ac:dyDescent="0.25">
      <c r="A17" s="2" t="s">
        <v>16</v>
      </c>
      <c r="B17" s="2">
        <v>6.1151999999999997</v>
      </c>
      <c r="C17" s="3">
        <v>1E-4</v>
      </c>
      <c r="D17" s="2">
        <v>8.3145000000000007</v>
      </c>
      <c r="E17" s="3">
        <v>1E-4</v>
      </c>
      <c r="F17" s="2">
        <f t="shared" si="0"/>
        <v>2.1993000000000009</v>
      </c>
      <c r="G17" s="3">
        <f t="shared" si="1"/>
        <v>1.4142135623730951E-4</v>
      </c>
      <c r="H17" s="2">
        <v>26.290400000000002</v>
      </c>
      <c r="I17" s="3">
        <v>1E-4</v>
      </c>
      <c r="J17" s="2">
        <f t="shared" si="2"/>
        <v>20.175200000000004</v>
      </c>
      <c r="K17" s="3">
        <f t="shared" si="3"/>
        <v>1.4142135623730951E-4</v>
      </c>
      <c r="L17" s="2">
        <f t="shared" si="4"/>
        <v>0.10901007177128358</v>
      </c>
      <c r="M17" s="3">
        <f t="shared" si="5"/>
        <v>7.0511887624249277E-6</v>
      </c>
      <c r="N17" s="2">
        <v>24.2193</v>
      </c>
      <c r="O17" s="3">
        <v>1E-4</v>
      </c>
      <c r="P17" s="4">
        <f t="shared" si="6"/>
        <v>18.104100000000003</v>
      </c>
      <c r="Q17" s="3">
        <f t="shared" si="7"/>
        <v>1.4142135623730951E-4</v>
      </c>
      <c r="R17" s="2">
        <v>24.309200000000001</v>
      </c>
      <c r="S17" s="3">
        <v>1E-4</v>
      </c>
      <c r="T17" s="4">
        <f t="shared" si="8"/>
        <v>18.194000000000003</v>
      </c>
      <c r="U17" s="3">
        <f t="shared" si="9"/>
        <v>1.4142135623730951E-4</v>
      </c>
      <c r="V17" s="2">
        <f>R17-N17</f>
        <v>8.9900000000000091E-2</v>
      </c>
      <c r="W17" s="3">
        <f>SQRT((O17^2)+(S17^2))</f>
        <v>1.4142135623730951E-4</v>
      </c>
      <c r="X17" s="2">
        <f t="shared" si="10"/>
        <v>0.99505881059690005</v>
      </c>
      <c r="Y17" s="3">
        <f t="shared" si="11"/>
        <v>1.0965510220639524E-5</v>
      </c>
      <c r="Z17" s="2" t="str">
        <f>A16</f>
        <v>DS3 Eluate conc</v>
      </c>
      <c r="AA17" s="2"/>
      <c r="AB17" s="2">
        <f>L17*X17</f>
        <v>0.10847143235981614</v>
      </c>
      <c r="AC17" s="3">
        <f>AB17*SQRT(((Y17/X17)^2)+((M17/L17)^2))</f>
        <v>7.1174431106672855E-6</v>
      </c>
      <c r="AD17" s="2">
        <f t="shared" si="13"/>
        <v>9.8823788061998545</v>
      </c>
      <c r="AE17" s="3">
        <f t="shared" si="14"/>
        <v>1.5546123189284262E-2</v>
      </c>
    </row>
    <row r="18" spans="1:31" x14ac:dyDescent="0.25">
      <c r="A18" s="2" t="s">
        <v>17</v>
      </c>
      <c r="B18" s="2">
        <v>6.1435000000000004</v>
      </c>
      <c r="C18" s="3">
        <v>1E-4</v>
      </c>
      <c r="D18" s="2">
        <v>8.2033000000000005</v>
      </c>
      <c r="E18" s="3">
        <v>1E-4</v>
      </c>
      <c r="F18" s="2">
        <f t="shared" si="0"/>
        <v>2.0598000000000001</v>
      </c>
      <c r="G18" s="3">
        <f t="shared" si="1"/>
        <v>1.4142135623730951E-4</v>
      </c>
      <c r="H18" s="2">
        <v>26.1648</v>
      </c>
      <c r="I18" s="3">
        <v>1E-4</v>
      </c>
      <c r="J18" s="2">
        <f t="shared" si="2"/>
        <v>20.0213</v>
      </c>
      <c r="K18" s="3">
        <f t="shared" si="3"/>
        <v>1.4142135623730951E-4</v>
      </c>
      <c r="L18" s="2">
        <f t="shared" si="4"/>
        <v>0.10288043233955838</v>
      </c>
      <c r="M18" s="3">
        <f t="shared" si="5"/>
        <v>7.1008283757445868E-6</v>
      </c>
      <c r="N18" s="2">
        <v>24.149699999999999</v>
      </c>
      <c r="O18" s="3">
        <v>1E-4</v>
      </c>
      <c r="P18" s="4">
        <f t="shared" si="6"/>
        <v>18.0062</v>
      </c>
      <c r="Q18" s="3">
        <f t="shared" si="7"/>
        <v>1.4142135623730951E-4</v>
      </c>
      <c r="R18" s="2">
        <v>24.240300000000001</v>
      </c>
      <c r="S18" s="3">
        <v>1E-4</v>
      </c>
      <c r="T18" s="4">
        <f t="shared" si="8"/>
        <v>18.096800000000002</v>
      </c>
      <c r="U18" s="3">
        <f t="shared" si="9"/>
        <v>1.4142135623730951E-4</v>
      </c>
      <c r="V18" s="2">
        <f>R18-N18</f>
        <v>9.0600000000002012E-2</v>
      </c>
      <c r="W18" s="3">
        <f>SQRT((O18^2)+(S18^2))</f>
        <v>1.4142135623730951E-4</v>
      </c>
      <c r="X18" s="2">
        <f t="shared" si="10"/>
        <v>0.99499359002696597</v>
      </c>
      <c r="Y18" s="3">
        <f t="shared" si="11"/>
        <v>1.1024047742014128E-5</v>
      </c>
      <c r="Z18" s="2" t="str">
        <f t="shared" ref="Z18:Z19" si="16">A17</f>
        <v>DS3 Eluate 10* dil</v>
      </c>
      <c r="AA18" s="2"/>
      <c r="AB18" s="2">
        <f>L17*L18*X18</f>
        <v>1.1158856408761148E-2</v>
      </c>
      <c r="AC18" s="3">
        <f>AB18*SQRT(((Y18/X18)^2)+((M18/L18)^2)+((M17/L17)^2))</f>
        <v>1.0627627012129914E-6</v>
      </c>
      <c r="AD18" s="2">
        <f t="shared" si="13"/>
        <v>10.012819946068033</v>
      </c>
      <c r="AE18" s="3">
        <f t="shared" si="14"/>
        <v>1.5629628279982981E-2</v>
      </c>
    </row>
    <row r="19" spans="1:31" x14ac:dyDescent="0.25">
      <c r="A19" s="2" t="s">
        <v>18</v>
      </c>
      <c r="B19" s="2">
        <v>6.1707000000000001</v>
      </c>
      <c r="C19" s="3">
        <v>1E-4</v>
      </c>
      <c r="D19" s="2">
        <v>8.1814</v>
      </c>
      <c r="E19" s="3">
        <v>1E-4</v>
      </c>
      <c r="F19" s="2">
        <f t="shared" si="0"/>
        <v>2.0106999999999999</v>
      </c>
      <c r="G19" s="3">
        <f t="shared" si="1"/>
        <v>1.4142135623730951E-4</v>
      </c>
      <c r="H19" s="2">
        <v>26.137799999999999</v>
      </c>
      <c r="I19" s="3">
        <v>1E-4</v>
      </c>
      <c r="J19" s="2">
        <f t="shared" si="2"/>
        <v>19.967099999999999</v>
      </c>
      <c r="K19" s="3">
        <f t="shared" si="3"/>
        <v>1.4142135623730951E-4</v>
      </c>
      <c r="L19" s="2">
        <f t="shared" si="4"/>
        <v>0.10070065257348339</v>
      </c>
      <c r="M19" s="3">
        <f t="shared" si="5"/>
        <v>7.1185398871320991E-6</v>
      </c>
      <c r="N19" s="2">
        <v>26.137799999999999</v>
      </c>
      <c r="O19" s="3">
        <v>1E-4</v>
      </c>
      <c r="P19" s="4">
        <f t="shared" si="6"/>
        <v>19.967099999999999</v>
      </c>
      <c r="Q19" s="3">
        <f t="shared" si="7"/>
        <v>1.4142135623730951E-4</v>
      </c>
      <c r="R19" s="2">
        <v>26.238600000000002</v>
      </c>
      <c r="S19" s="3">
        <v>1E-4</v>
      </c>
      <c r="T19" s="4">
        <f t="shared" si="8"/>
        <v>20.067900000000002</v>
      </c>
      <c r="U19" s="3">
        <f t="shared" si="9"/>
        <v>1.4142135623730951E-4</v>
      </c>
      <c r="V19" s="2">
        <f>R19-N19</f>
        <v>0.10080000000000311</v>
      </c>
      <c r="W19" s="3">
        <f>SQRT((O19^2)+(S19^2))</f>
        <v>1.4142135623730951E-4</v>
      </c>
      <c r="X19" s="2">
        <f t="shared" si="10"/>
        <v>0.99497705290538607</v>
      </c>
      <c r="Y19" s="3">
        <f t="shared" si="11"/>
        <v>9.9411666207014486E-6</v>
      </c>
      <c r="Z19" s="2" t="str">
        <f t="shared" si="16"/>
        <v>DS3 Eluate 100* dil</v>
      </c>
      <c r="AA19" s="2"/>
      <c r="AB19" s="2">
        <f>L17*L18*L19*X19</f>
        <v>1.1236854460029738E-3</v>
      </c>
      <c r="AC19" s="3">
        <f>AB19*SQRT(((Y19/X19)^2)+((M19/L19)^2)+((M18/L18)^2)+((M17/L17)^2))</f>
        <v>1.3316836214867367E-7</v>
      </c>
      <c r="AD19" s="2">
        <f t="shared" si="13"/>
        <v>10.045894189227882</v>
      </c>
      <c r="AE19" s="3">
        <f t="shared" si="14"/>
        <v>1.4094463322648619E-2</v>
      </c>
    </row>
    <row r="20" spans="1:31" x14ac:dyDescent="0.25">
      <c r="A20" s="2"/>
      <c r="B20" s="2"/>
      <c r="C20" s="3"/>
      <c r="D20" s="2"/>
      <c r="E20" s="3"/>
      <c r="F20" s="2"/>
      <c r="G20" s="3"/>
      <c r="H20" s="2"/>
      <c r="I20" s="3"/>
      <c r="J20" s="2"/>
      <c r="K20" s="3"/>
      <c r="L20" s="2"/>
      <c r="M20" s="3"/>
      <c r="N20" s="2"/>
      <c r="O20" s="3"/>
      <c r="P20" s="4"/>
      <c r="Q20" s="3"/>
      <c r="R20" s="2"/>
      <c r="S20" s="3"/>
      <c r="T20" s="4"/>
      <c r="U20" s="3"/>
      <c r="V20" s="2"/>
      <c r="W20" s="3"/>
      <c r="X20" s="2"/>
      <c r="Y20" s="3"/>
      <c r="Z20" s="2"/>
      <c r="AA20" s="2"/>
      <c r="AB20" s="2"/>
      <c r="AC20" s="3"/>
      <c r="AD20" s="2"/>
      <c r="AE20" s="3"/>
    </row>
    <row r="21" spans="1:31" x14ac:dyDescent="0.25">
      <c r="A21" s="2" t="s">
        <v>30</v>
      </c>
      <c r="B21" s="2">
        <v>6.1306000000000003</v>
      </c>
      <c r="C21" s="3">
        <v>1E-4</v>
      </c>
      <c r="D21" s="2">
        <v>6.3749000000000002</v>
      </c>
      <c r="E21" s="3">
        <v>1E-4</v>
      </c>
      <c r="F21" s="2">
        <f t="shared" si="0"/>
        <v>0.24429999999999996</v>
      </c>
      <c r="G21" s="3">
        <f t="shared" si="1"/>
        <v>1.4142135623730951E-4</v>
      </c>
      <c r="H21" s="2">
        <v>26.142499999999998</v>
      </c>
      <c r="I21" s="3">
        <v>1E-4</v>
      </c>
      <c r="J21" s="2">
        <f t="shared" si="2"/>
        <v>20.011899999999997</v>
      </c>
      <c r="K21" s="3">
        <f t="shared" si="3"/>
        <v>1.4142135623730951E-4</v>
      </c>
      <c r="L21" s="2">
        <f t="shared" si="4"/>
        <v>1.2207736396843877E-2</v>
      </c>
      <c r="M21" s="3">
        <f t="shared" si="5"/>
        <v>7.0673895919031899E-6</v>
      </c>
      <c r="N21" s="2"/>
      <c r="O21" s="3"/>
      <c r="P21" s="4">
        <f t="shared" si="6"/>
        <v>-6.1306000000000003</v>
      </c>
      <c r="Q21" s="3">
        <f t="shared" si="7"/>
        <v>1E-4</v>
      </c>
      <c r="R21" s="2"/>
      <c r="S21" s="3"/>
      <c r="T21" s="4"/>
      <c r="U21" s="3"/>
      <c r="V21" s="2"/>
      <c r="W21" s="3"/>
      <c r="X21" s="2"/>
      <c r="Y21" s="3"/>
      <c r="Z21" s="2"/>
      <c r="AA21" s="2"/>
      <c r="AB21" s="2"/>
      <c r="AC21" s="3"/>
      <c r="AD21" s="2"/>
      <c r="AE21" s="3"/>
    </row>
    <row r="22" spans="1:31" x14ac:dyDescent="0.25">
      <c r="A22" s="2" t="s">
        <v>20</v>
      </c>
      <c r="B22" s="2">
        <v>6.1242000000000001</v>
      </c>
      <c r="C22" s="3">
        <v>1E-4</v>
      </c>
      <c r="D22" s="2">
        <v>6.3757000000000001</v>
      </c>
      <c r="E22" s="3">
        <v>1E-4</v>
      </c>
      <c r="F22" s="2">
        <f t="shared" si="0"/>
        <v>0.25150000000000006</v>
      </c>
      <c r="G22" s="3">
        <f t="shared" si="1"/>
        <v>1.4142135623730951E-4</v>
      </c>
      <c r="H22" s="2">
        <v>26.0608</v>
      </c>
      <c r="I22" s="3">
        <v>1E-4</v>
      </c>
      <c r="J22" s="2">
        <f t="shared" si="2"/>
        <v>19.936599999999999</v>
      </c>
      <c r="K22" s="3">
        <f t="shared" si="3"/>
        <v>1.4142135623730951E-4</v>
      </c>
      <c r="L22" s="2">
        <f t="shared" si="4"/>
        <v>1.261498951676816E-2</v>
      </c>
      <c r="M22" s="3">
        <f t="shared" si="5"/>
        <v>7.0941187836823753E-6</v>
      </c>
      <c r="N22" s="2">
        <v>26.0608</v>
      </c>
      <c r="O22" s="3">
        <v>1E-4</v>
      </c>
      <c r="P22" s="4">
        <f t="shared" si="6"/>
        <v>19.936599999999999</v>
      </c>
      <c r="Q22" s="3">
        <f t="shared" si="7"/>
        <v>1.4142135623730951E-4</v>
      </c>
      <c r="R22" s="2">
        <v>26.162099999999999</v>
      </c>
      <c r="S22" s="3">
        <v>1E-4</v>
      </c>
      <c r="T22" s="4">
        <f t="shared" si="8"/>
        <v>20.0379</v>
      </c>
      <c r="U22" s="3">
        <f t="shared" si="9"/>
        <v>1.4142135623730951E-4</v>
      </c>
      <c r="V22" s="2">
        <f t="shared" ref="V22:V31" si="17">R22-N22</f>
        <v>0.10129999999999839</v>
      </c>
      <c r="W22" s="3">
        <f t="shared" ref="W22:W31" si="18">SQRT((O22^2)+(S22^2))</f>
        <v>1.4142135623730951E-4</v>
      </c>
      <c r="X22" s="2">
        <f t="shared" si="10"/>
        <v>0.99494458002086039</v>
      </c>
      <c r="Y22" s="3">
        <f t="shared" si="11"/>
        <v>9.9558885188549577E-6</v>
      </c>
      <c r="Z22" s="2" t="s">
        <v>44</v>
      </c>
      <c r="AA22" s="2"/>
      <c r="AB22" s="2">
        <f>L22*X22</f>
        <v>1.2551215446728454E-2</v>
      </c>
      <c r="AC22" s="3">
        <f>AB22*SQRT(((Y22/X22)^2)+((M22/L22)^2))</f>
        <v>7.0593723398285459E-6</v>
      </c>
      <c r="AD22" s="2">
        <f t="shared" si="13"/>
        <v>10.1108399582789</v>
      </c>
      <c r="AE22" s="3">
        <f t="shared" si="14"/>
        <v>1.4115567339665135E-2</v>
      </c>
    </row>
    <row r="23" spans="1:31" x14ac:dyDescent="0.25">
      <c r="A23" s="2" t="s">
        <v>21</v>
      </c>
      <c r="B23" s="2">
        <v>6.1536999999999997</v>
      </c>
      <c r="C23" s="3">
        <v>1E-4</v>
      </c>
      <c r="D23" s="2">
        <v>26.0915</v>
      </c>
      <c r="E23" s="3">
        <v>1E-4</v>
      </c>
      <c r="F23" s="2">
        <f t="shared" si="0"/>
        <v>19.937799999999999</v>
      </c>
      <c r="G23" s="3">
        <f t="shared" si="1"/>
        <v>1.4142135623730951E-4</v>
      </c>
      <c r="H23" s="2">
        <v>26.0915</v>
      </c>
      <c r="I23" s="3">
        <v>1E-4</v>
      </c>
      <c r="J23" s="2">
        <f t="shared" si="2"/>
        <v>19.937799999999999</v>
      </c>
      <c r="K23" s="3">
        <f t="shared" si="3"/>
        <v>1.4142135623730951E-4</v>
      </c>
      <c r="L23" s="2">
        <f t="shared" si="4"/>
        <v>1</v>
      </c>
      <c r="M23" s="3">
        <f t="shared" si="5"/>
        <v>1.0031197022740724E-5</v>
      </c>
      <c r="N23" s="2">
        <v>26.0915</v>
      </c>
      <c r="O23" s="3">
        <v>1E-4</v>
      </c>
      <c r="P23" s="4">
        <f t="shared" si="6"/>
        <v>19.937799999999999</v>
      </c>
      <c r="Q23" s="3">
        <f t="shared" si="7"/>
        <v>1.4142135623730951E-4</v>
      </c>
      <c r="R23" s="2">
        <v>26.192799999999998</v>
      </c>
      <c r="S23" s="3">
        <v>1E-4</v>
      </c>
      <c r="T23" s="4">
        <f t="shared" si="8"/>
        <v>20.039099999999998</v>
      </c>
      <c r="U23" s="3">
        <f t="shared" si="9"/>
        <v>1.4142135623730951E-4</v>
      </c>
      <c r="V23" s="2">
        <f t="shared" si="17"/>
        <v>0.10129999999999839</v>
      </c>
      <c r="W23" s="3">
        <f t="shared" si="18"/>
        <v>1.4142135623730951E-4</v>
      </c>
      <c r="X23" s="2">
        <f t="shared" si="10"/>
        <v>0.99494488275421555</v>
      </c>
      <c r="Y23" s="3">
        <f t="shared" si="11"/>
        <v>9.9552938379711925E-6</v>
      </c>
      <c r="Z23" s="2" t="s">
        <v>44</v>
      </c>
      <c r="AA23" s="2"/>
      <c r="AB23" s="2">
        <f>L23*X23</f>
        <v>0.99494488275421555</v>
      </c>
      <c r="AC23" s="3">
        <f>AB23*SQRT(((Y23/X23)^2)+((M23/L23)^2))</f>
        <v>1.4096737885990166E-5</v>
      </c>
      <c r="AD23" s="2">
        <f t="shared" si="13"/>
        <v>10.110234491568823</v>
      </c>
      <c r="AE23" s="3">
        <f t="shared" si="14"/>
        <v>1.4114722036549524E-2</v>
      </c>
    </row>
    <row r="24" spans="1:31" x14ac:dyDescent="0.25">
      <c r="A24" s="2" t="s">
        <v>22</v>
      </c>
      <c r="B24" s="2">
        <v>6.2058</v>
      </c>
      <c r="C24" s="3">
        <v>1E-4</v>
      </c>
      <c r="D24" s="2">
        <v>9.2262000000000004</v>
      </c>
      <c r="E24" s="3">
        <v>1E-4</v>
      </c>
      <c r="F24" s="2">
        <f t="shared" si="0"/>
        <v>3.0204000000000004</v>
      </c>
      <c r="G24" s="3">
        <f t="shared" si="1"/>
        <v>1.4142135623730951E-4</v>
      </c>
      <c r="H24" s="2">
        <v>26.1739</v>
      </c>
      <c r="I24" s="3">
        <v>1E-4</v>
      </c>
      <c r="J24" s="2">
        <f t="shared" si="2"/>
        <v>19.9681</v>
      </c>
      <c r="K24" s="3">
        <f t="shared" si="3"/>
        <v>1.4142135623730951E-4</v>
      </c>
      <c r="L24" s="2">
        <f t="shared" si="4"/>
        <v>0.15126126171243134</v>
      </c>
      <c r="M24" s="3">
        <f t="shared" si="5"/>
        <v>7.1629281014433428E-6</v>
      </c>
      <c r="N24" s="2">
        <v>26.1739</v>
      </c>
      <c r="O24" s="3">
        <v>1E-4</v>
      </c>
      <c r="P24" s="4">
        <f t="shared" si="6"/>
        <v>19.9681</v>
      </c>
      <c r="Q24" s="3">
        <f t="shared" si="7"/>
        <v>1.4142135623730951E-4</v>
      </c>
      <c r="R24" s="2">
        <v>26.274699999999999</v>
      </c>
      <c r="S24" s="3">
        <v>1E-4</v>
      </c>
      <c r="T24" s="4">
        <f t="shared" si="8"/>
        <v>20.068899999999999</v>
      </c>
      <c r="U24" s="3">
        <f t="shared" si="9"/>
        <v>1.4142135623730951E-4</v>
      </c>
      <c r="V24" s="2">
        <f t="shared" si="17"/>
        <v>0.10079999999999956</v>
      </c>
      <c r="W24" s="3">
        <f t="shared" si="18"/>
        <v>1.4142135623730951E-4</v>
      </c>
      <c r="X24" s="2">
        <f t="shared" si="10"/>
        <v>0.9949773031905087</v>
      </c>
      <c r="Y24" s="3">
        <f t="shared" si="11"/>
        <v>9.9406725128428857E-6</v>
      </c>
      <c r="Z24" s="2" t="str">
        <f>A21</f>
        <v xml:space="preserve">DS Concentrate 100* dilute </v>
      </c>
      <c r="AA24" s="2"/>
      <c r="AB24" s="2">
        <f>L21*L24*X24</f>
        <v>1.8372829110228886E-3</v>
      </c>
      <c r="AC24" s="3">
        <f t="shared" ref="AC24:AC31" si="19">AB24*SQRT(((Y24/X24)^2)+((M24/L24)^2))</f>
        <v>8.8919226344043928E-8</v>
      </c>
      <c r="AD24" s="2">
        <f t="shared" si="13"/>
        <v>10.045393618982562</v>
      </c>
      <c r="AE24" s="3">
        <f t="shared" si="14"/>
        <v>1.409376100120149E-2</v>
      </c>
    </row>
    <row r="25" spans="1:31" x14ac:dyDescent="0.25">
      <c r="A25" s="2" t="s">
        <v>23</v>
      </c>
      <c r="B25" s="2">
        <v>6.1257999999999999</v>
      </c>
      <c r="C25" s="3">
        <v>1E-4</v>
      </c>
      <c r="D25" s="2">
        <v>8.1341999999999999</v>
      </c>
      <c r="E25" s="3">
        <v>1E-4</v>
      </c>
      <c r="F25" s="2">
        <f t="shared" si="0"/>
        <v>2.0084</v>
      </c>
      <c r="G25" s="3">
        <f t="shared" si="1"/>
        <v>1.4142135623730951E-4</v>
      </c>
      <c r="H25" s="2">
        <v>26.052099999999999</v>
      </c>
      <c r="I25" s="3">
        <v>1E-4</v>
      </c>
      <c r="J25" s="2">
        <f t="shared" si="2"/>
        <v>19.926299999999998</v>
      </c>
      <c r="K25" s="3">
        <f t="shared" si="3"/>
        <v>1.4142135623730951E-4</v>
      </c>
      <c r="L25" s="2">
        <f t="shared" si="4"/>
        <v>0.10079141636932096</v>
      </c>
      <c r="M25" s="3">
        <f t="shared" si="5"/>
        <v>7.1331799901221678E-6</v>
      </c>
      <c r="N25" s="2">
        <v>24.044599999999999</v>
      </c>
      <c r="O25" s="3">
        <v>1E-4</v>
      </c>
      <c r="P25" s="4">
        <f t="shared" si="6"/>
        <v>17.918799999999997</v>
      </c>
      <c r="Q25" s="3">
        <f t="shared" si="7"/>
        <v>1.4142135623730951E-4</v>
      </c>
      <c r="R25" s="2">
        <v>24.135300000000001</v>
      </c>
      <c r="S25" s="3">
        <v>1E-4</v>
      </c>
      <c r="T25" s="4">
        <f t="shared" si="8"/>
        <v>18.009500000000003</v>
      </c>
      <c r="U25" s="3">
        <f t="shared" si="9"/>
        <v>1.4142135623730951E-4</v>
      </c>
      <c r="V25" s="2">
        <f t="shared" si="17"/>
        <v>9.0700000000001779E-2</v>
      </c>
      <c r="W25" s="3">
        <f t="shared" si="18"/>
        <v>1.4142135623730951E-4</v>
      </c>
      <c r="X25" s="2">
        <f t="shared" si="10"/>
        <v>0.99496376912185203</v>
      </c>
      <c r="Y25" s="3">
        <f t="shared" si="11"/>
        <v>1.1077321002940272E-5</v>
      </c>
      <c r="Z25" s="2" t="str">
        <f>A21</f>
        <v xml:space="preserve">DS Concentrate 100* dilute </v>
      </c>
      <c r="AA25" s="2"/>
      <c r="AB25" s="2">
        <f>L21*L25*X25</f>
        <v>1.2242382871486199E-3</v>
      </c>
      <c r="AC25" s="3">
        <f t="shared" si="19"/>
        <v>8.7706964052853712E-8</v>
      </c>
      <c r="AD25" s="2">
        <f t="shared" si="13"/>
        <v>10.072461756295484</v>
      </c>
      <c r="AE25" s="3">
        <f t="shared" si="14"/>
        <v>1.5705394342409303E-2</v>
      </c>
    </row>
    <row r="26" spans="1:31" x14ac:dyDescent="0.25">
      <c r="A26" s="2" t="s">
        <v>24</v>
      </c>
      <c r="B26" s="2">
        <v>6.1933999999999996</v>
      </c>
      <c r="C26" s="3">
        <v>1E-4</v>
      </c>
      <c r="D26" s="2">
        <v>7.7004000000000001</v>
      </c>
      <c r="E26" s="3">
        <v>1E-4</v>
      </c>
      <c r="F26" s="2">
        <f t="shared" si="0"/>
        <v>1.5070000000000006</v>
      </c>
      <c r="G26" s="3">
        <f t="shared" si="1"/>
        <v>1.4142135623730951E-4</v>
      </c>
      <c r="H26" s="2">
        <v>26.087499999999999</v>
      </c>
      <c r="I26" s="3">
        <v>1E-4</v>
      </c>
      <c r="J26" s="2">
        <f t="shared" si="2"/>
        <v>19.894099999999998</v>
      </c>
      <c r="K26" s="3">
        <f t="shared" si="3"/>
        <v>1.4142135623730951E-4</v>
      </c>
      <c r="L26" s="2">
        <f t="shared" si="4"/>
        <v>7.575110208554299E-2</v>
      </c>
      <c r="M26" s="3">
        <f t="shared" si="5"/>
        <v>7.1290749478833858E-6</v>
      </c>
      <c r="N26" s="2">
        <v>26.087499999999999</v>
      </c>
      <c r="O26" s="3">
        <v>1E-4</v>
      </c>
      <c r="P26" s="4">
        <f t="shared" si="6"/>
        <v>19.894099999999998</v>
      </c>
      <c r="Q26" s="3">
        <f t="shared" si="7"/>
        <v>1.4142135623730951E-4</v>
      </c>
      <c r="R26" s="2">
        <v>26.188700000000001</v>
      </c>
      <c r="S26" s="3">
        <v>1E-4</v>
      </c>
      <c r="T26" s="4">
        <f t="shared" si="8"/>
        <v>19.9953</v>
      </c>
      <c r="U26" s="3">
        <f t="shared" si="9"/>
        <v>1.4142135623730951E-4</v>
      </c>
      <c r="V26" s="2">
        <f t="shared" si="17"/>
        <v>0.10120000000000218</v>
      </c>
      <c r="W26" s="3">
        <f t="shared" si="18"/>
        <v>1.4142135623730951E-4</v>
      </c>
      <c r="X26" s="2">
        <f t="shared" si="10"/>
        <v>0.99493881062049572</v>
      </c>
      <c r="Y26" s="3">
        <f t="shared" si="11"/>
        <v>9.9770707654621948E-6</v>
      </c>
      <c r="Z26" s="2" t="str">
        <f>A21</f>
        <v xml:space="preserve">DS Concentrate 100* dilute </v>
      </c>
      <c r="AA26" s="2"/>
      <c r="AB26" s="2">
        <f>L21*L26*X26</f>
        <v>9.2006915375331859E-4</v>
      </c>
      <c r="AC26" s="3">
        <f t="shared" si="19"/>
        <v>8.7079546621759258E-8</v>
      </c>
      <c r="AD26" s="2">
        <f t="shared" si="13"/>
        <v>10.122378759008585</v>
      </c>
      <c r="AE26" s="3">
        <f t="shared" si="14"/>
        <v>1.4145640978113766E-2</v>
      </c>
    </row>
    <row r="27" spans="1:31" x14ac:dyDescent="0.25">
      <c r="A27" s="2" t="s">
        <v>25</v>
      </c>
      <c r="B27" s="2">
        <v>6.1822999999999997</v>
      </c>
      <c r="C27" s="3">
        <v>1E-4</v>
      </c>
      <c r="D27" s="2">
        <v>7.1802999999999999</v>
      </c>
      <c r="E27" s="3">
        <v>1E-4</v>
      </c>
      <c r="F27" s="2">
        <f t="shared" si="0"/>
        <v>0.99800000000000022</v>
      </c>
      <c r="G27" s="3">
        <f t="shared" si="1"/>
        <v>1.4142135623730951E-4</v>
      </c>
      <c r="H27" s="2">
        <v>26.103100000000001</v>
      </c>
      <c r="I27" s="3">
        <v>1E-4</v>
      </c>
      <c r="J27" s="2">
        <f t="shared" si="2"/>
        <v>19.9208</v>
      </c>
      <c r="K27" s="3">
        <f t="shared" si="3"/>
        <v>1.4142135623730951E-4</v>
      </c>
      <c r="L27" s="2">
        <f t="shared" si="4"/>
        <v>5.0098389622906719E-2</v>
      </c>
      <c r="M27" s="3">
        <f t="shared" si="5"/>
        <v>7.1080839182507625E-6</v>
      </c>
      <c r="N27" s="2">
        <v>24.091100000000001</v>
      </c>
      <c r="O27" s="3">
        <v>1E-4</v>
      </c>
      <c r="P27" s="4">
        <f t="shared" si="6"/>
        <v>17.908799999999999</v>
      </c>
      <c r="Q27" s="3">
        <f t="shared" si="7"/>
        <v>1.4142135623730951E-4</v>
      </c>
      <c r="R27" s="2">
        <v>24.1816</v>
      </c>
      <c r="S27" s="3">
        <v>1E-4</v>
      </c>
      <c r="T27" s="4">
        <f t="shared" si="8"/>
        <v>17.999299999999998</v>
      </c>
      <c r="U27" s="3">
        <f t="shared" si="9"/>
        <v>1.4142135623730951E-4</v>
      </c>
      <c r="V27" s="2">
        <f t="shared" si="17"/>
        <v>9.0499999999998693E-2</v>
      </c>
      <c r="W27" s="3">
        <f t="shared" si="18"/>
        <v>1.4142135623730951E-4</v>
      </c>
      <c r="X27" s="2">
        <f t="shared" si="10"/>
        <v>0.9949720266899269</v>
      </c>
      <c r="Y27" s="3">
        <f t="shared" si="11"/>
        <v>1.1083644156925724E-5</v>
      </c>
      <c r="Z27" s="2" t="str">
        <f>A21</f>
        <v xml:space="preserve">DS Concentrate 100* dilute </v>
      </c>
      <c r="AA27" s="2"/>
      <c r="AB27" s="2">
        <f>L21*L27*X27</f>
        <v>6.085128866117833E-4</v>
      </c>
      <c r="AC27" s="3">
        <f t="shared" si="19"/>
        <v>8.6603016352536532E-8</v>
      </c>
      <c r="AD27" s="2">
        <f t="shared" si="13"/>
        <v>10.055946620146194</v>
      </c>
      <c r="AE27" s="3">
        <f t="shared" si="14"/>
        <v>1.5714293759025465E-2</v>
      </c>
    </row>
    <row r="28" spans="1:31" x14ac:dyDescent="0.25">
      <c r="A28" s="2" t="s">
        <v>26</v>
      </c>
      <c r="B28" s="2">
        <v>6.1646000000000001</v>
      </c>
      <c r="C28" s="3">
        <v>1E-4</v>
      </c>
      <c r="D28" s="2">
        <v>6.6607000000000003</v>
      </c>
      <c r="E28" s="3">
        <v>1E-4</v>
      </c>
      <c r="F28" s="2">
        <f t="shared" si="0"/>
        <v>0.49610000000000021</v>
      </c>
      <c r="G28" s="3">
        <f t="shared" si="1"/>
        <v>1.4142135623730951E-4</v>
      </c>
      <c r="H28" s="2">
        <v>26.057600000000001</v>
      </c>
      <c r="I28" s="3">
        <v>1E-4</v>
      </c>
      <c r="J28" s="2">
        <f t="shared" si="2"/>
        <v>19.893000000000001</v>
      </c>
      <c r="K28" s="3">
        <f t="shared" si="3"/>
        <v>1.4142135623730951E-4</v>
      </c>
      <c r="L28" s="2">
        <f t="shared" si="4"/>
        <v>2.4938420549942199E-2</v>
      </c>
      <c r="M28" s="3">
        <f t="shared" si="5"/>
        <v>7.1113118246422387E-6</v>
      </c>
      <c r="N28" s="2">
        <v>26.057600000000001</v>
      </c>
      <c r="O28" s="3">
        <v>1E-4</v>
      </c>
      <c r="P28" s="4">
        <f t="shared" si="6"/>
        <v>19.893000000000001</v>
      </c>
      <c r="Q28" s="3">
        <f t="shared" si="7"/>
        <v>1.4142135623730951E-4</v>
      </c>
      <c r="R28" s="2">
        <v>26.1587</v>
      </c>
      <c r="S28" s="3">
        <v>1E-4</v>
      </c>
      <c r="T28" s="4">
        <f t="shared" si="8"/>
        <v>19.9941</v>
      </c>
      <c r="U28" s="3">
        <f t="shared" si="9"/>
        <v>1.4142135623730951E-4</v>
      </c>
      <c r="V28" s="2">
        <f t="shared" si="17"/>
        <v>0.10109999999999886</v>
      </c>
      <c r="W28" s="3">
        <f t="shared" si="18"/>
        <v>1.4142135623730951E-4</v>
      </c>
      <c r="X28" s="2">
        <f t="shared" si="10"/>
        <v>0.99494350833495881</v>
      </c>
      <c r="Y28" s="3">
        <f t="shared" si="11"/>
        <v>9.9776930022018166E-6</v>
      </c>
      <c r="Z28" s="2" t="str">
        <f>A21</f>
        <v xml:space="preserve">DS Concentrate 100* dilute </v>
      </c>
      <c r="AA28" s="2"/>
      <c r="AB28" s="2">
        <f>L21*L28*X28</f>
        <v>3.0290225748967197E-4</v>
      </c>
      <c r="AC28" s="3">
        <f t="shared" si="19"/>
        <v>8.6427448380265774E-8</v>
      </c>
      <c r="AD28" s="2">
        <f t="shared" si="13"/>
        <v>10.11298333008226</v>
      </c>
      <c r="AE28" s="3">
        <f t="shared" si="14"/>
        <v>1.4146489630841622E-2</v>
      </c>
    </row>
    <row r="29" spans="1:31" x14ac:dyDescent="0.25">
      <c r="A29" s="2" t="s">
        <v>27</v>
      </c>
      <c r="B29" s="2">
        <v>6.1203000000000003</v>
      </c>
      <c r="C29" s="3">
        <v>1E-4</v>
      </c>
      <c r="D29" s="2">
        <v>8.1219999999999999</v>
      </c>
      <c r="E29" s="3">
        <v>1E-4</v>
      </c>
      <c r="F29" s="2">
        <f t="shared" si="0"/>
        <v>2.0016999999999996</v>
      </c>
      <c r="G29" s="3">
        <f t="shared" si="1"/>
        <v>1.4142135623730951E-4</v>
      </c>
      <c r="H29" s="2">
        <v>26.043900000000001</v>
      </c>
      <c r="I29" s="3">
        <v>1E-4</v>
      </c>
      <c r="J29" s="2">
        <f t="shared" si="2"/>
        <v>19.9236</v>
      </c>
      <c r="K29" s="3">
        <f t="shared" si="3"/>
        <v>1.4142135623730951E-4</v>
      </c>
      <c r="L29" s="2">
        <f t="shared" si="4"/>
        <v>0.10046879078078257</v>
      </c>
      <c r="M29" s="3">
        <f t="shared" si="5"/>
        <v>7.1339173716174125E-6</v>
      </c>
      <c r="N29" s="2">
        <v>24.0337</v>
      </c>
      <c r="O29" s="3">
        <v>1E-4</v>
      </c>
      <c r="P29" s="4">
        <f t="shared" si="6"/>
        <v>17.913399999999999</v>
      </c>
      <c r="Q29" s="3">
        <f t="shared" si="7"/>
        <v>1.4142135623730951E-4</v>
      </c>
      <c r="R29" s="2">
        <v>24.123899999999999</v>
      </c>
      <c r="S29" s="3">
        <v>1E-4</v>
      </c>
      <c r="T29" s="4">
        <f t="shared" si="8"/>
        <v>18.003599999999999</v>
      </c>
      <c r="U29" s="3">
        <f t="shared" si="9"/>
        <v>1.4142135623730951E-4</v>
      </c>
      <c r="V29" s="2">
        <f t="shared" si="17"/>
        <v>9.0199999999999392E-2</v>
      </c>
      <c r="W29" s="3">
        <f t="shared" si="18"/>
        <v>1.4142135623730951E-4</v>
      </c>
      <c r="X29" s="2">
        <f t="shared" si="10"/>
        <v>0.99498989091070678</v>
      </c>
      <c r="Y29" s="3">
        <f t="shared" si="11"/>
        <v>1.1081095902811116E-5</v>
      </c>
      <c r="Z29" s="2" t="str">
        <f>A25</f>
        <v>DS Calib 100 ppb</v>
      </c>
      <c r="AA29" s="2"/>
      <c r="AB29" s="2">
        <f>L21*L25*L29*X29</f>
        <v>1.2300096952127677E-4</v>
      </c>
      <c r="AC29" s="3">
        <f t="shared" si="19"/>
        <v>8.8406174906531652E-9</v>
      </c>
      <c r="AD29" s="2">
        <f t="shared" si="13"/>
        <v>10.020218178586438</v>
      </c>
      <c r="AE29" s="3">
        <f t="shared" si="14"/>
        <v>1.5710539130902288E-2</v>
      </c>
    </row>
    <row r="30" spans="1:31" x14ac:dyDescent="0.25">
      <c r="A30" s="2" t="s">
        <v>28</v>
      </c>
      <c r="B30" s="2">
        <v>6.1276000000000002</v>
      </c>
      <c r="C30" s="3">
        <v>1E-4</v>
      </c>
      <c r="D30" s="2">
        <v>8.1325000000000003</v>
      </c>
      <c r="E30" s="3">
        <v>1E-4</v>
      </c>
      <c r="F30" s="2">
        <f t="shared" si="0"/>
        <v>2.0049000000000001</v>
      </c>
      <c r="G30" s="3">
        <f t="shared" si="1"/>
        <v>1.4142135623730951E-4</v>
      </c>
      <c r="H30" s="2">
        <v>26.048500000000001</v>
      </c>
      <c r="I30" s="3">
        <v>1E-4</v>
      </c>
      <c r="J30" s="2">
        <f t="shared" si="2"/>
        <v>19.9209</v>
      </c>
      <c r="K30" s="3">
        <f t="shared" si="3"/>
        <v>1.4142135623730951E-4</v>
      </c>
      <c r="L30" s="2">
        <f t="shared" si="4"/>
        <v>0.10064304323599838</v>
      </c>
      <c r="M30" s="3">
        <f t="shared" si="5"/>
        <v>7.1350080424350484E-6</v>
      </c>
      <c r="N30" s="2">
        <v>26.048500000000001</v>
      </c>
      <c r="O30" s="3">
        <v>1E-4</v>
      </c>
      <c r="P30" s="4">
        <f t="shared" si="6"/>
        <v>19.9209</v>
      </c>
      <c r="Q30" s="3">
        <f t="shared" si="7"/>
        <v>1.4142135623730951E-4</v>
      </c>
      <c r="R30" s="2">
        <v>26.1494</v>
      </c>
      <c r="S30" s="3">
        <v>1E-4</v>
      </c>
      <c r="T30" s="4">
        <f t="shared" si="8"/>
        <v>20.021799999999999</v>
      </c>
      <c r="U30" s="3">
        <f t="shared" si="9"/>
        <v>1.4142135623730951E-4</v>
      </c>
      <c r="V30" s="2">
        <f t="shared" si="17"/>
        <v>0.10089999999999932</v>
      </c>
      <c r="W30" s="3">
        <f t="shared" si="18"/>
        <v>1.4142135623730951E-4</v>
      </c>
      <c r="X30" s="2">
        <f t="shared" si="10"/>
        <v>0.99496049306256185</v>
      </c>
      <c r="Y30" s="3">
        <f t="shared" si="11"/>
        <v>9.9639735600629121E-6</v>
      </c>
      <c r="Z30" s="2" t="str">
        <f>A27</f>
        <v>DS Calib 50 ppb</v>
      </c>
      <c r="AA30" s="2"/>
      <c r="AB30" s="2">
        <f>L21*L27*L30*X30</f>
        <v>6.1241878838282264E-5</v>
      </c>
      <c r="AC30" s="3">
        <f t="shared" si="19"/>
        <v>4.3847973393708118E-9</v>
      </c>
      <c r="AD30" s="2">
        <f t="shared" si="13"/>
        <v>10.079013874876319</v>
      </c>
      <c r="AE30" s="3">
        <f t="shared" si="14"/>
        <v>1.4126916864502612E-2</v>
      </c>
    </row>
    <row r="31" spans="1:31" x14ac:dyDescent="0.25">
      <c r="A31" s="2" t="s">
        <v>29</v>
      </c>
      <c r="B31" s="2">
        <v>6.1227999999999998</v>
      </c>
      <c r="C31" s="3">
        <v>1E-4</v>
      </c>
      <c r="D31" s="2">
        <v>8.1288</v>
      </c>
      <c r="E31" s="3">
        <v>1E-4</v>
      </c>
      <c r="F31" s="2">
        <f t="shared" si="0"/>
        <v>2.0060000000000002</v>
      </c>
      <c r="G31" s="3">
        <f t="shared" si="1"/>
        <v>1.4142135623730951E-4</v>
      </c>
      <c r="H31" s="2">
        <v>26.056799999999999</v>
      </c>
      <c r="I31" s="3">
        <v>1E-4</v>
      </c>
      <c r="J31" s="2">
        <f t="shared" si="2"/>
        <v>19.933999999999997</v>
      </c>
      <c r="K31" s="3">
        <f t="shared" si="3"/>
        <v>1.4142135623730951E-4</v>
      </c>
      <c r="L31" s="2">
        <f t="shared" si="4"/>
        <v>0.1006320858834153</v>
      </c>
      <c r="M31" s="3">
        <f t="shared" si="5"/>
        <v>7.1303113548697373E-6</v>
      </c>
      <c r="N31" s="2">
        <v>26.056799999999999</v>
      </c>
      <c r="O31" s="3">
        <v>1E-4</v>
      </c>
      <c r="P31" s="4">
        <f t="shared" si="6"/>
        <v>19.933999999999997</v>
      </c>
      <c r="Q31" s="3">
        <f t="shared" si="7"/>
        <v>1.4142135623730951E-4</v>
      </c>
      <c r="R31" s="2">
        <v>26.158100000000001</v>
      </c>
      <c r="S31" s="3">
        <v>1E-4</v>
      </c>
      <c r="T31" s="4">
        <f t="shared" si="8"/>
        <v>20.035299999999999</v>
      </c>
      <c r="U31" s="3">
        <f t="shared" si="9"/>
        <v>1.4142135623730951E-4</v>
      </c>
      <c r="V31" s="2">
        <f t="shared" si="17"/>
        <v>0.10130000000000194</v>
      </c>
      <c r="W31" s="3">
        <f t="shared" si="18"/>
        <v>1.4142135623730951E-4</v>
      </c>
      <c r="X31" s="2">
        <f t="shared" si="10"/>
        <v>0.99494392397418552</v>
      </c>
      <c r="Y31" s="3">
        <f t="shared" si="11"/>
        <v>9.9571772378635218E-6</v>
      </c>
      <c r="Z31" s="2" t="str">
        <f>A29</f>
        <v>DS Calib 10 ppb</v>
      </c>
      <c r="AA31" s="2"/>
      <c r="AB31" s="2">
        <f>L21*L25*L29*L31*X31</f>
        <v>1.2377272292069701E-5</v>
      </c>
      <c r="AC31" s="3">
        <f t="shared" si="19"/>
        <v>8.8569928037541318E-10</v>
      </c>
      <c r="AD31" s="2">
        <f t="shared" si="13"/>
        <v>10.112152051629071</v>
      </c>
      <c r="AE31" s="3">
        <f t="shared" si="14"/>
        <v>1.4117399177132296E-2</v>
      </c>
    </row>
    <row r="32" spans="1:31" x14ac:dyDescent="0.25">
      <c r="A32" s="2"/>
      <c r="B32" s="2"/>
      <c r="C32" s="3"/>
      <c r="D32" s="2"/>
      <c r="E32" s="3"/>
      <c r="F32" s="2"/>
      <c r="G32" s="3"/>
      <c r="H32" s="2"/>
      <c r="I32" s="3"/>
      <c r="J32" s="2"/>
      <c r="K32" s="3"/>
      <c r="L32" s="2"/>
      <c r="M32" s="3"/>
      <c r="N32" s="2"/>
      <c r="O32" s="3"/>
      <c r="P32" s="4"/>
      <c r="Q32" s="3"/>
      <c r="R32" s="2"/>
      <c r="S32" s="3"/>
      <c r="T32" s="4"/>
      <c r="U32" s="3"/>
      <c r="V32" s="2"/>
      <c r="W32" s="3"/>
      <c r="X32" s="2"/>
      <c r="Y32" s="3"/>
      <c r="Z32" s="2"/>
      <c r="AA32" s="2"/>
      <c r="AB32" s="2"/>
      <c r="AC32" s="3"/>
      <c r="AD32" s="2"/>
      <c r="AE32" s="3"/>
    </row>
    <row r="33" spans="1:35" x14ac:dyDescent="0.25">
      <c r="A33" s="2" t="s">
        <v>32</v>
      </c>
      <c r="B33" s="2">
        <v>6.1821000000000002</v>
      </c>
      <c r="C33" s="3">
        <v>1E-4</v>
      </c>
      <c r="D33" s="2">
        <v>6.3743999999999996</v>
      </c>
      <c r="E33" s="3">
        <v>1E-4</v>
      </c>
      <c r="F33" s="2">
        <f t="shared" si="0"/>
        <v>0.19229999999999947</v>
      </c>
      <c r="G33" s="3">
        <f t="shared" si="1"/>
        <v>1.4142135623730951E-4</v>
      </c>
      <c r="H33" s="2">
        <v>26.024899999999999</v>
      </c>
      <c r="I33" s="3">
        <v>1E-4</v>
      </c>
      <c r="J33" s="2">
        <f>H33-(B33)</f>
        <v>19.842799999999997</v>
      </c>
      <c r="K33" s="3">
        <f t="shared" si="3"/>
        <v>1.4142135623730951E-4</v>
      </c>
      <c r="L33" s="2">
        <f>F33/J33</f>
        <v>9.6911726167677702E-3</v>
      </c>
      <c r="M33" s="3">
        <f t="shared" si="5"/>
        <v>7.1274213893860667E-6</v>
      </c>
      <c r="N33" s="2">
        <v>26.024899999999999</v>
      </c>
      <c r="O33" s="3">
        <v>1E-4</v>
      </c>
      <c r="P33" s="4">
        <f t="shared" si="6"/>
        <v>19.842799999999997</v>
      </c>
      <c r="Q33" s="3">
        <f t="shared" si="7"/>
        <v>1.4142135623730951E-4</v>
      </c>
      <c r="R33" s="2">
        <v>26.126100000000001</v>
      </c>
      <c r="S33" s="3">
        <v>1E-4</v>
      </c>
      <c r="T33" s="4">
        <f t="shared" si="8"/>
        <v>19.944000000000003</v>
      </c>
      <c r="U33" s="3">
        <f t="shared" si="9"/>
        <v>1.4142135623730951E-4</v>
      </c>
      <c r="V33" s="2">
        <f>R33-N33</f>
        <v>0.10120000000000218</v>
      </c>
      <c r="W33" s="3">
        <f>SQRT((O33^2)+(S33^2))</f>
        <v>1.4142135623730951E-4</v>
      </c>
      <c r="X33" s="2">
        <f t="shared" si="10"/>
        <v>0.99492579221821076</v>
      </c>
      <c r="Y33" s="3">
        <f t="shared" si="11"/>
        <v>1.0002668699741975E-5</v>
      </c>
      <c r="Z33" s="2" t="s">
        <v>44</v>
      </c>
      <c r="AA33" s="2"/>
      <c r="AB33" s="2">
        <f>L33*X33</f>
        <v>9.6419975932611045E-3</v>
      </c>
      <c r="AC33" s="3">
        <f>AB33*SQRT(((Y33/X33)^2)+((M33/L33)^2))</f>
        <v>7.0919179106534408E-6</v>
      </c>
      <c r="AD33" s="2">
        <f t="shared" si="13"/>
        <v>10.148415563578235</v>
      </c>
      <c r="AE33" s="3">
        <f t="shared" si="14"/>
        <v>1.4182027362089684E-2</v>
      </c>
    </row>
    <row r="34" spans="1:35" x14ac:dyDescent="0.25">
      <c r="A34" s="2" t="s">
        <v>42</v>
      </c>
      <c r="B34" s="2">
        <v>6.1456999999999997</v>
      </c>
      <c r="C34" s="3">
        <v>1E-4</v>
      </c>
      <c r="D34" s="2">
        <v>6.4005999999999998</v>
      </c>
      <c r="E34" s="3">
        <v>1E-4</v>
      </c>
      <c r="F34" s="2">
        <f t="shared" si="0"/>
        <v>0.25490000000000013</v>
      </c>
      <c r="G34" s="3">
        <f t="shared" si="1"/>
        <v>1.4142135623730951E-4</v>
      </c>
      <c r="H34" s="2">
        <v>25.443999999999999</v>
      </c>
      <c r="I34" s="3">
        <v>1E-4</v>
      </c>
      <c r="J34" s="2">
        <f>H34-(B34)</f>
        <v>19.298299999999998</v>
      </c>
      <c r="K34" s="3">
        <f t="shared" si="3"/>
        <v>1.4142135623730951E-4</v>
      </c>
      <c r="L34" s="2">
        <f>F34/J34</f>
        <v>1.320841732173301E-2</v>
      </c>
      <c r="M34" s="3">
        <f t="shared" si="5"/>
        <v>7.3288161157200646E-6</v>
      </c>
      <c r="N34" s="2">
        <v>25.443999999999999</v>
      </c>
      <c r="O34" s="3">
        <v>1E-4</v>
      </c>
      <c r="P34" s="4">
        <f t="shared" si="6"/>
        <v>19.298299999999998</v>
      </c>
      <c r="Q34" s="3">
        <f t="shared" si="7"/>
        <v>1.4142135623730951E-4</v>
      </c>
      <c r="R34" s="2">
        <v>25.545400000000001</v>
      </c>
      <c r="S34" s="3">
        <v>1E-4</v>
      </c>
      <c r="T34" s="4">
        <f t="shared" si="8"/>
        <v>19.399700000000003</v>
      </c>
      <c r="U34" s="3">
        <f t="shared" si="9"/>
        <v>1.4142135623730951E-4</v>
      </c>
      <c r="V34" s="2">
        <f>R34-N34</f>
        <v>0.10140000000000171</v>
      </c>
      <c r="W34" s="3">
        <f>SQRT((O34^2)+(S34^2))</f>
        <v>1.4142135623730951E-4</v>
      </c>
      <c r="X34" s="2">
        <f t="shared" si="10"/>
        <v>0.99477311504817056</v>
      </c>
      <c r="Y34" s="3">
        <f t="shared" si="11"/>
        <v>1.0282529951570324E-5</v>
      </c>
      <c r="Z34" s="2" t="s">
        <v>44</v>
      </c>
      <c r="AA34" s="2"/>
      <c r="AB34" s="2">
        <f>L34*X34</f>
        <v>1.313937844399656E-2</v>
      </c>
      <c r="AC34" s="3">
        <f>AB34*SQRT(((Y34/X34)^2)+((M34/L34)^2))</f>
        <v>7.2917741947277127E-6</v>
      </c>
      <c r="AD34" s="2">
        <f t="shared" si="13"/>
        <v>10.453769903658479</v>
      </c>
      <c r="AE34" s="3">
        <f t="shared" si="14"/>
        <v>1.4579945881937773E-2</v>
      </c>
    </row>
    <row r="41" spans="1:35" x14ac:dyDescent="0.25">
      <c r="P41" t="s">
        <v>61</v>
      </c>
      <c r="Q41" t="s">
        <v>61</v>
      </c>
      <c r="R41" t="s">
        <v>62</v>
      </c>
      <c r="S41" t="s">
        <v>62</v>
      </c>
      <c r="T41" t="s">
        <v>63</v>
      </c>
      <c r="U41" t="s">
        <v>63</v>
      </c>
      <c r="V41" t="s">
        <v>64</v>
      </c>
      <c r="W41" t="s">
        <v>64</v>
      </c>
      <c r="X41" t="s">
        <v>65</v>
      </c>
      <c r="Y41" t="s">
        <v>65</v>
      </c>
      <c r="Z41" t="s">
        <v>66</v>
      </c>
      <c r="AA41" t="s">
        <v>66</v>
      </c>
      <c r="AB41" t="s">
        <v>67</v>
      </c>
      <c r="AC41" t="s">
        <v>67</v>
      </c>
    </row>
    <row r="42" spans="1:35" x14ac:dyDescent="0.25">
      <c r="R42" s="1"/>
      <c r="T42"/>
      <c r="V42" s="1"/>
      <c r="X42" s="5"/>
      <c r="Z42" s="1"/>
      <c r="AE42"/>
      <c r="AF42" s="1"/>
      <c r="AH42" s="1"/>
    </row>
    <row r="43" spans="1:35" x14ac:dyDescent="0.25">
      <c r="J43" s="2" t="s">
        <v>20</v>
      </c>
      <c r="L43" s="2" t="s">
        <v>21</v>
      </c>
      <c r="M43" s="1" t="s">
        <v>36</v>
      </c>
      <c r="N43" s="1" t="s">
        <v>72</v>
      </c>
      <c r="P43" s="8" t="s">
        <v>73</v>
      </c>
      <c r="Q43" s="8" t="s">
        <v>74</v>
      </c>
      <c r="R43" s="8" t="s">
        <v>73</v>
      </c>
      <c r="S43" s="8" t="s">
        <v>74</v>
      </c>
      <c r="T43" s="8" t="s">
        <v>73</v>
      </c>
      <c r="U43" s="8" t="s">
        <v>74</v>
      </c>
      <c r="V43" s="8" t="s">
        <v>73</v>
      </c>
      <c r="W43" s="8" t="s">
        <v>74</v>
      </c>
      <c r="X43" s="8" t="s">
        <v>73</v>
      </c>
      <c r="Y43" s="8" t="s">
        <v>74</v>
      </c>
      <c r="Z43" s="8" t="s">
        <v>73</v>
      </c>
      <c r="AA43" s="8" t="s">
        <v>74</v>
      </c>
      <c r="AB43" s="8" t="s">
        <v>73</v>
      </c>
      <c r="AC43" s="8" t="s">
        <v>74</v>
      </c>
      <c r="AE43"/>
      <c r="AF43" s="1"/>
      <c r="AH43" s="1" t="s">
        <v>70</v>
      </c>
      <c r="AI43" s="5" t="s">
        <v>71</v>
      </c>
    </row>
    <row r="44" spans="1:35" x14ac:dyDescent="0.25">
      <c r="L44" s="2" t="s">
        <v>29</v>
      </c>
      <c r="M44">
        <v>1.2377272292069701E-5</v>
      </c>
      <c r="N44" s="1">
        <v>8.8569928037541318E-10</v>
      </c>
      <c r="P44" s="5">
        <f>$M44*P$56</f>
        <v>0.98353278660976451</v>
      </c>
      <c r="Q44" s="1">
        <f>P44*SQRT(((N44/M44)^2)+((Q$56/P$56)^2))</f>
        <v>1.3726276270728428E-3</v>
      </c>
      <c r="R44" s="5">
        <f>$M44*R$56</f>
        <v>0.90916901188816113</v>
      </c>
      <c r="S44" s="1">
        <f>R44*SQRT((($N44/$M44)^2)+((S$56/R$56)^2))</f>
        <v>1.3577962587399464E-3</v>
      </c>
      <c r="T44" s="5">
        <f>$M44*T$56</f>
        <v>0.94266874271268597</v>
      </c>
      <c r="U44" s="1">
        <f>T44*SQRT((($N44/$M44)^2)+((U$56/T$56)^2))</f>
        <v>6.8183050983697683E-3</v>
      </c>
      <c r="V44" s="5">
        <f>$M44*V$56</f>
        <v>0.92384210301083536</v>
      </c>
      <c r="W44" s="1">
        <f>V44*SQRT((($N44/$M44)^2)+((W$56/V$56)^2))</f>
        <v>1.3722436033588269E-3</v>
      </c>
      <c r="X44" s="5">
        <f>$M44*X$56</f>
        <v>0.31775441568627849</v>
      </c>
      <c r="Y44" s="1">
        <f>X44*SQRT((($N44/$M44)^2)+((Y$56/X$56)^2))</f>
        <v>6.6049338070432479E-4</v>
      </c>
      <c r="Z44" s="5">
        <f>$M44*Z$56</f>
        <v>0.92202411264741624</v>
      </c>
      <c r="AA44" s="1">
        <f>Z44*SQRT((($N44/$M44)^2)+((AA$56/Z$56)^2))</f>
        <v>1.372232282096941E-3</v>
      </c>
      <c r="AB44" s="5">
        <f>$M44*AB$56</f>
        <v>0.46343604347493367</v>
      </c>
      <c r="AC44" s="1">
        <f>AB44*SQRT((($N44/$M44)^2)+((AC$56/AB$56)^2))</f>
        <v>7.7757306486403357E-4</v>
      </c>
      <c r="AE44" s="2" t="s">
        <v>21</v>
      </c>
      <c r="AF44" s="1">
        <v>10.110234491568823</v>
      </c>
      <c r="AG44">
        <v>1.4114722036549524E-2</v>
      </c>
      <c r="AH44" s="1">
        <f>AF44/AF$44*100</f>
        <v>100</v>
      </c>
      <c r="AI44">
        <f>AH44*SQRT(((AG44/AF44)^2)+((AG$44/AF$44)^2))</f>
        <v>0.19743588884966909</v>
      </c>
    </row>
    <row r="45" spans="1:35" x14ac:dyDescent="0.25">
      <c r="L45" s="2" t="s">
        <v>28</v>
      </c>
      <c r="M45">
        <v>6.1241878838282264E-5</v>
      </c>
      <c r="N45" s="1">
        <v>4.3847973393708118E-9</v>
      </c>
      <c r="P45" s="5">
        <f t="shared" ref="P45:P51" si="20">M45*P$56</f>
        <v>4.8664515354991211</v>
      </c>
      <c r="Q45" s="1">
        <f>P45*SQRT(((N45/M45)^2)+((Q$56/P$56)^2))</f>
        <v>6.7916754899375875E-3</v>
      </c>
      <c r="R45" s="5">
        <f>$M45*R$56</f>
        <v>4.4985047719480207</v>
      </c>
      <c r="S45" s="1">
        <f t="shared" ref="S45:S51" si="21">R45*SQRT((($N45/$M45)^2)+((S$56/R$56)^2))</f>
        <v>6.7182895727797088E-3</v>
      </c>
      <c r="T45" s="5">
        <f>$M45*T$56</f>
        <v>4.6642591003540543</v>
      </c>
      <c r="U45" s="1">
        <f t="shared" ref="U45:W51" si="22">T45*SQRT((($N45/$M45)^2)+((U$56/T$56)^2))</f>
        <v>3.3736499240794401E-2</v>
      </c>
      <c r="V45" s="5">
        <f>$M45*V$56</f>
        <v>4.5711062020138069</v>
      </c>
      <c r="W45" s="1">
        <f t="shared" si="22"/>
        <v>6.7897742094499723E-3</v>
      </c>
      <c r="X45" s="5">
        <f>$M45*X$56</f>
        <v>1.5722266559697868</v>
      </c>
      <c r="Y45" s="1">
        <f t="shared" ref="Y45" si="23">X45*SQRT((($N45/$M45)^2)+((Y$56/X$56)^2))</f>
        <v>3.2680772556718885E-3</v>
      </c>
      <c r="Z45" s="5">
        <f>$M45*Z$56</f>
        <v>4.5621109126690769</v>
      </c>
      <c r="AA45" s="1">
        <f t="shared" ref="AA45" si="24">Z45*SQRT((($N45/$M45)^2)+((AA$56/Z$56)^2))</f>
        <v>6.7897181584961885E-3</v>
      </c>
      <c r="AB45" s="5">
        <f>$M45*AB$56</f>
        <v>2.2930491754608457</v>
      </c>
      <c r="AC45" s="1">
        <f t="shared" ref="AC45" si="25">AB45*SQRT((($N45/$M45)^2)+((AC$56/AB$56)^2))</f>
        <v>3.8473810812916331E-3</v>
      </c>
      <c r="AE45" s="2" t="s">
        <v>29</v>
      </c>
      <c r="AF45" s="6">
        <v>10.112152051629071</v>
      </c>
      <c r="AG45" s="7">
        <v>1.4117399177132296E-2</v>
      </c>
      <c r="AH45" s="1">
        <f>AF45/AF$44*100</f>
        <v>100.0189665240885</v>
      </c>
      <c r="AI45">
        <f>AH45*SQRT(((AG45/AF45)^2)+((AG$44/AF$44)^2))</f>
        <v>0.19747333605366829</v>
      </c>
    </row>
    <row r="46" spans="1:35" x14ac:dyDescent="0.25">
      <c r="L46" s="2" t="s">
        <v>27</v>
      </c>
      <c r="M46">
        <v>1.2300096952127677E-4</v>
      </c>
      <c r="N46" s="1">
        <v>8.8406174906531652E-9</v>
      </c>
      <c r="P46" s="5">
        <f t="shared" si="20"/>
        <v>9.774002175461133</v>
      </c>
      <c r="Q46" s="1">
        <f>P46*SQRT(((N46/M46)^2)+((Q$56/P$56)^2))</f>
        <v>1.3640848197764507E-2</v>
      </c>
      <c r="R46" s="5">
        <f>$M46*R$56</f>
        <v>9.0350011926775888</v>
      </c>
      <c r="S46" s="1">
        <f t="shared" si="21"/>
        <v>1.349343768545209E-2</v>
      </c>
      <c r="T46" s="5">
        <f>$M46*T$56</f>
        <v>9.3679097102318512</v>
      </c>
      <c r="U46" s="1">
        <f t="shared" si="22"/>
        <v>6.7757942212502545E-2</v>
      </c>
      <c r="V46" s="5">
        <f>$M46*V$56</f>
        <v>9.1808172005486721</v>
      </c>
      <c r="W46" s="1">
        <f t="shared" si="22"/>
        <v>1.3637013273411075E-2</v>
      </c>
      <c r="X46" s="5">
        <f>$M46*X$56</f>
        <v>3.1577313867548025</v>
      </c>
      <c r="Y46" s="1">
        <f t="shared" ref="Y46" si="26">X46*SQRT((($N46/$M46)^2)+((Y$56/X$56)^2))</f>
        <v>6.5637848299479563E-3</v>
      </c>
      <c r="Z46" s="5">
        <f>$M46*Z$56</f>
        <v>9.1627506530894092</v>
      </c>
      <c r="AA46" s="1">
        <f t="shared" ref="AA46" si="27">Z46*SQRT((($N46/$M46)^2)+((AA$56/Z$56)^2))</f>
        <v>1.3636900217368948E-2</v>
      </c>
      <c r="AB46" s="5">
        <f>$M46*AB$56</f>
        <v>4.6054640564903888</v>
      </c>
      <c r="AC46" s="1">
        <f t="shared" ref="AC46" si="28">AB46*SQRT((($N46/$M46)^2)+((AC$56/AB$56)^2))</f>
        <v>7.7273092298782847E-3</v>
      </c>
      <c r="AE46" s="2" t="s">
        <v>28</v>
      </c>
      <c r="AF46" s="6">
        <v>10.079013874876319</v>
      </c>
      <c r="AG46" s="7">
        <v>1.4126916864502612E-2</v>
      </c>
      <c r="AH46" s="1">
        <f>AF46/AF$44*100</f>
        <v>99.691197897353021</v>
      </c>
      <c r="AI46">
        <f>AH46*SQRT(((AG46/AF46)^2)+((AG$44/AF$44)^2))</f>
        <v>0.19721672190464731</v>
      </c>
    </row>
    <row r="47" spans="1:35" x14ac:dyDescent="0.25">
      <c r="L47" s="2" t="s">
        <v>26</v>
      </c>
      <c r="M47">
        <v>3.0290225748967197E-4</v>
      </c>
      <c r="N47" s="1">
        <v>8.6427448380265774E-8</v>
      </c>
      <c r="P47" s="5">
        <f t="shared" si="20"/>
        <v>24.069463315441766</v>
      </c>
      <c r="Q47" s="1">
        <f>P47*SQRT(((N47/M47)^2)+((Q$56/P$56)^2))</f>
        <v>3.4243148527247115E-2</v>
      </c>
      <c r="R47" s="5">
        <f>$M47*R$56</f>
        <v>22.24959907499364</v>
      </c>
      <c r="S47" s="1">
        <f t="shared" si="21"/>
        <v>3.3792145154551208E-2</v>
      </c>
      <c r="T47" s="5">
        <f>$M47*T$56</f>
        <v>23.069419779636807</v>
      </c>
      <c r="U47" s="1">
        <f t="shared" si="22"/>
        <v>0.16698229818534369</v>
      </c>
      <c r="V47" s="5">
        <f>$M47*V$56</f>
        <v>22.608685658897699</v>
      </c>
      <c r="W47" s="1">
        <f t="shared" si="22"/>
        <v>3.4157865283687687E-2</v>
      </c>
      <c r="X47" s="5">
        <f>$M47*X$56</f>
        <v>7.7762311087195863</v>
      </c>
      <c r="Y47" s="1">
        <f t="shared" ref="Y47" si="29">X47*SQRT((($N47/$M47)^2)+((Y$56/X$56)^2))</f>
        <v>1.6305979055369596E-2</v>
      </c>
      <c r="Z47" s="5">
        <f>$M47*Z$56</f>
        <v>22.564194968850671</v>
      </c>
      <c r="AA47" s="1">
        <f t="shared" ref="AA47" si="30">Z47*SQRT((($N47/$M47)^2)+((AA$56/Z$56)^2))</f>
        <v>3.4155348340413401E-2</v>
      </c>
      <c r="AB47" s="5">
        <f>$M47*AB$56</f>
        <v>11.341418404488039</v>
      </c>
      <c r="AC47" s="1">
        <f t="shared" ref="AC47" si="31">AB47*SQRT((($N47/$M47)^2)+((AC$56/AB$56)^2))</f>
        <v>1.9285252171951452E-2</v>
      </c>
      <c r="AE47" s="2" t="s">
        <v>27</v>
      </c>
      <c r="AF47" s="6">
        <v>10.020218178586438</v>
      </c>
      <c r="AG47" s="7">
        <v>1.5710539130902288E-2</v>
      </c>
      <c r="AH47" s="1">
        <f>AF47/AF$44*100</f>
        <v>99.109651580708118</v>
      </c>
      <c r="AI47">
        <f>AH47*SQRT(((AG47/AF47)^2)+((AG$44/AF$44)^2))</f>
        <v>0.20806669985833814</v>
      </c>
    </row>
    <row r="48" spans="1:35" x14ac:dyDescent="0.25">
      <c r="L48" s="2" t="s">
        <v>25</v>
      </c>
      <c r="M48">
        <v>6.085128866117833E-4</v>
      </c>
      <c r="N48" s="1">
        <v>8.6603016352536532E-8</v>
      </c>
      <c r="P48" s="5">
        <f t="shared" si="20"/>
        <v>48.354141440412661</v>
      </c>
      <c r="Q48" s="1">
        <f>P48*SQRT(((N48/M48)^2)+((Q$56/P$56)^2))</f>
        <v>6.774516646815526E-2</v>
      </c>
      <c r="R48" s="5">
        <f>$M48*R$56</f>
        <v>44.698140817061713</v>
      </c>
      <c r="S48" s="1">
        <f t="shared" si="21"/>
        <v>6.6980425420207962E-2</v>
      </c>
      <c r="T48" s="5">
        <f>$M48*T$56</f>
        <v>46.345112574951401</v>
      </c>
      <c r="U48" s="1">
        <f t="shared" si="22"/>
        <v>0.33526180052838661</v>
      </c>
      <c r="V48" s="5">
        <f>$M48*V$56</f>
        <v>45.419524723295801</v>
      </c>
      <c r="W48" s="1">
        <f t="shared" si="22"/>
        <v>6.7695605486984001E-2</v>
      </c>
      <c r="X48" s="5">
        <f>$M48*X$56</f>
        <v>15.621992645890558</v>
      </c>
      <c r="Y48" s="1">
        <f t="shared" ref="Y48" si="32">X48*SQRT((($N48/$M48)^2)+((Y$56/X$56)^2))</f>
        <v>3.2529139661682804E-2</v>
      </c>
      <c r="Z48" s="5">
        <f>$M48*Z$56</f>
        <v>45.330145533941987</v>
      </c>
      <c r="AA48" s="1">
        <f t="shared" ref="AA48" si="33">Z48*SQRT((($N48/$M48)^2)+((AA$56/Z$56)^2))</f>
        <v>6.7694144110129639E-2</v>
      </c>
      <c r="AB48" s="5">
        <f>$M48*AB$56</f>
        <v>22.784245019442746</v>
      </c>
      <c r="AC48" s="1">
        <f t="shared" ref="AC48" si="34">AB48*SQRT((($N48/$M48)^2)+((AC$56/AB$56)^2))</f>
        <v>3.8331012022173427E-2</v>
      </c>
      <c r="AE48" s="2" t="s">
        <v>26</v>
      </c>
      <c r="AF48" s="6">
        <v>10.11298333008226</v>
      </c>
      <c r="AG48" s="7">
        <v>1.4146489630841622E-2</v>
      </c>
      <c r="AH48" s="1">
        <f>AF48/AF$44*100</f>
        <v>100.02718867218886</v>
      </c>
      <c r="AI48">
        <f>AH48*SQRT(((AG48/AF48)^2)+((AG$44/AF$44)^2))</f>
        <v>0.19768500706671252</v>
      </c>
    </row>
    <row r="49" spans="12:35" x14ac:dyDescent="0.25">
      <c r="L49" s="2" t="s">
        <v>24</v>
      </c>
      <c r="M49">
        <v>9.2006915375331859E-4</v>
      </c>
      <c r="N49" s="1">
        <v>8.7079546621759258E-8</v>
      </c>
      <c r="P49" s="5">
        <f t="shared" si="20"/>
        <v>73.111276645701949</v>
      </c>
      <c r="Q49" s="1">
        <f>P49*SQRT(((N49/M49)^2)+((Q$56/P$56)^2))</f>
        <v>0.10213524036125178</v>
      </c>
      <c r="R49" s="5">
        <f>$M49*R$56</f>
        <v>67.583417706875366</v>
      </c>
      <c r="S49" s="1">
        <f t="shared" si="21"/>
        <v>0.10101907198942126</v>
      </c>
      <c r="T49" s="5">
        <f>$M49*T$56</f>
        <v>70.073632696363205</v>
      </c>
      <c r="U49" s="1">
        <f t="shared" si="22"/>
        <v>0.50685983946530877</v>
      </c>
      <c r="V49" s="5">
        <f>$M49*V$56</f>
        <v>68.674147409964633</v>
      </c>
      <c r="W49" s="1">
        <f t="shared" si="22"/>
        <v>0.1020949006565644</v>
      </c>
      <c r="X49" s="5">
        <f>$M49*X$56</f>
        <v>23.620393043237101</v>
      </c>
      <c r="Y49" s="1">
        <f t="shared" ref="Y49" si="35">X49*SQRT((($N49/$M49)^2)+((Y$56/X$56)^2))</f>
        <v>4.9119817668547124E-2</v>
      </c>
      <c r="Z49" s="5">
        <f>$M49*Z$56</f>
        <v>68.539006418013244</v>
      </c>
      <c r="AA49" s="1">
        <f t="shared" ref="AA49" si="36">Z49*SQRT((($N49/$M49)^2)+((AA$56/Z$56)^2))</f>
        <v>0.10209371136611431</v>
      </c>
      <c r="AB49" s="5">
        <f>$M49*AB$56</f>
        <v>34.44969119827514</v>
      </c>
      <c r="AC49" s="1">
        <f t="shared" ref="AC49" si="37">AB49*SQRT((($N49/$M49)^2)+((AC$56/AB$56)^2))</f>
        <v>5.7840561074802684E-2</v>
      </c>
      <c r="AE49" s="2" t="s">
        <v>25</v>
      </c>
      <c r="AF49" s="6">
        <v>10.055946620146194</v>
      </c>
      <c r="AG49" s="7">
        <v>1.5714293759025465E-2</v>
      </c>
      <c r="AH49" s="1">
        <f>AF49/AF$44*100</f>
        <v>99.463040432267917</v>
      </c>
      <c r="AI49">
        <f>AH49*SQRT(((AG49/AF49)^2)+((AG$44/AF$44)^2))</f>
        <v>0.20842280520516313</v>
      </c>
    </row>
    <row r="50" spans="12:35" x14ac:dyDescent="0.25">
      <c r="L50" s="2" t="s">
        <v>23</v>
      </c>
      <c r="M50">
        <v>1.2242382871486199E-3</v>
      </c>
      <c r="N50" s="1">
        <v>8.7706964052853712E-8</v>
      </c>
      <c r="P50" s="5">
        <f t="shared" si="20"/>
        <v>97.281409475423587</v>
      </c>
      <c r="Q50" s="1">
        <f>P50*SQRT(((N50/M50)^2)+((Q$56/P$56)^2))</f>
        <v>0.1357672689586184</v>
      </c>
      <c r="R50" s="5">
        <f>$M50*R$56</f>
        <v>89.926074790784583</v>
      </c>
      <c r="S50" s="1">
        <f t="shared" si="21"/>
        <v>0.13430023879886452</v>
      </c>
      <c r="T50" s="5">
        <f>$M50*T$56</f>
        <v>93.23953935040592</v>
      </c>
      <c r="U50" s="1">
        <f t="shared" si="22"/>
        <v>0.67439989299696967</v>
      </c>
      <c r="V50" s="5">
        <f>$M50*V$56</f>
        <v>91.377392942257075</v>
      </c>
      <c r="W50" s="1">
        <f t="shared" si="22"/>
        <v>0.13572923612685878</v>
      </c>
      <c r="X50" s="5">
        <f>$M50*X$56</f>
        <v>31.429147910313219</v>
      </c>
      <c r="Y50" s="1">
        <f t="shared" ref="Y50" si="38">X50*SQRT((($N50/$M50)^2)+((Y$56/X$56)^2))</f>
        <v>6.5329612658332314E-2</v>
      </c>
      <c r="Z50" s="5">
        <f>$M50*Z$56</f>
        <v>91.197575179825606</v>
      </c>
      <c r="AA50" s="1">
        <f t="shared" ref="AA50" si="39">Z50*SQRT((($N50/$M50)^2)+((AA$56/Z$56)^2))</f>
        <v>0.13572811489480816</v>
      </c>
      <c r="AB50" s="5">
        <f>$M50*AB$56</f>
        <v>45.838544606488092</v>
      </c>
      <c r="AC50" s="1">
        <f t="shared" ref="AC50" si="40">AB50*SQRT((($N50/$M50)^2)+((AC$56/AB$56)^2))</f>
        <v>7.6910058811710647E-2</v>
      </c>
      <c r="AE50" s="2" t="s">
        <v>24</v>
      </c>
      <c r="AF50" s="6">
        <v>10.122378759008585</v>
      </c>
      <c r="AG50" s="7">
        <v>1.4145640978113766E-2</v>
      </c>
      <c r="AH50" s="1">
        <f>AF50/AF$44*100</f>
        <v>100.1201185536289</v>
      </c>
      <c r="AI50">
        <f>AH50*SQRT(((AG50/AF50)^2)+((AG$44/AF$44)^2))</f>
        <v>0.19777073768687442</v>
      </c>
    </row>
    <row r="51" spans="12:35" x14ac:dyDescent="0.25">
      <c r="L51" s="2" t="s">
        <v>22</v>
      </c>
      <c r="M51">
        <v>1.8372829110228886E-3</v>
      </c>
      <c r="N51" s="1">
        <v>8.8919226344043928E-8</v>
      </c>
      <c r="P51" s="5">
        <f t="shared" si="20"/>
        <v>145.99565547464209</v>
      </c>
      <c r="Q51" s="1">
        <f>P51*SQRT(((N51/M51)^2)+((Q$56/P$56)^2))</f>
        <v>0.20360753899106976</v>
      </c>
      <c r="R51" s="5">
        <f>$M51*R$56</f>
        <v>134.9570930780875</v>
      </c>
      <c r="S51" s="1">
        <f t="shared" si="21"/>
        <v>0.20142577077119667</v>
      </c>
      <c r="T51" s="5">
        <f>$M51*T$56</f>
        <v>139.92979477805744</v>
      </c>
      <c r="U51" s="1">
        <f t="shared" si="22"/>
        <v>1.0120826705934467</v>
      </c>
      <c r="V51" s="5">
        <f>$M51*V$56</f>
        <v>137.13516744984094</v>
      </c>
      <c r="W51" s="1">
        <f t="shared" si="22"/>
        <v>0.20356761401159512</v>
      </c>
      <c r="X51" s="5">
        <f>$M51*X$56</f>
        <v>47.16748117567996</v>
      </c>
      <c r="Y51" s="1">
        <f t="shared" ref="Y51" si="41">X51*SQRT((($N51/$M51)^2)+((Y$56/X$56)^2))</f>
        <v>9.8012142489655285E-2</v>
      </c>
      <c r="Z51" s="5">
        <f>$M51*Z$56</f>
        <v>136.86530487040537</v>
      </c>
      <c r="AA51" s="1">
        <f t="shared" ref="AA51" si="42">Z51*SQRT((($N51/$M51)^2)+((AA$56/Z$56)^2))</f>
        <v>0.20356643701956736</v>
      </c>
      <c r="AB51" s="5">
        <f>$M51*AB$56</f>
        <v>68.792469207783441</v>
      </c>
      <c r="AC51" s="1">
        <f t="shared" ref="AC51" si="43">AB51*SQRT((($N51/$M51)^2)+((AC$56/AB$56)^2))</f>
        <v>0.11536601344231914</v>
      </c>
      <c r="AE51" s="2" t="s">
        <v>23</v>
      </c>
      <c r="AF51" s="6">
        <v>10.072461756295484</v>
      </c>
      <c r="AG51" s="7">
        <v>1.5705394342409303E-2</v>
      </c>
      <c r="AH51" s="1">
        <f>AF51/AF$44*100</f>
        <v>99.626391105915118</v>
      </c>
      <c r="AI51">
        <f>AH51*SQRT(((AG51/AF51)^2)+((AG$44/AF$44)^2))</f>
        <v>0.20850922322552437</v>
      </c>
    </row>
    <row r="52" spans="12:35" x14ac:dyDescent="0.25">
      <c r="R52" s="5"/>
      <c r="V52" s="5"/>
      <c r="X52" s="5"/>
      <c r="Z52" s="5"/>
      <c r="AB52" s="5"/>
      <c r="AE52" s="2" t="s">
        <v>22</v>
      </c>
      <c r="AF52" s="6">
        <v>10.045393618982562</v>
      </c>
      <c r="AG52" s="7">
        <v>1.409376100120149E-2</v>
      </c>
      <c r="AH52" s="1">
        <f>AF52/AF$44*100</f>
        <v>99.358661041538326</v>
      </c>
      <c r="AI52">
        <f>AH52*SQRT(((AG52/AF52)^2)+((AG$44/AF$44)^2))</f>
        <v>0.19665677316257008</v>
      </c>
    </row>
    <row r="53" spans="12:35" x14ac:dyDescent="0.25">
      <c r="R53" s="5"/>
      <c r="V53" s="5"/>
      <c r="X53" s="5"/>
      <c r="Z53" s="5"/>
      <c r="AB53" s="5"/>
      <c r="AE53"/>
      <c r="AF53" s="1"/>
      <c r="AH53" s="1"/>
    </row>
    <row r="54" spans="12:35" x14ac:dyDescent="0.25">
      <c r="O54" s="5" t="s">
        <v>68</v>
      </c>
      <c r="P54">
        <v>79.462805972195369</v>
      </c>
      <c r="Q54" s="1">
        <v>1.2266263955247436E-2</v>
      </c>
      <c r="R54">
        <v>73.454715258278597</v>
      </c>
      <c r="S54" s="1">
        <v>1.2006629388667873E-2</v>
      </c>
      <c r="T54">
        <v>76.161267237908916</v>
      </c>
      <c r="U54" s="1">
        <v>0.30343135789751202</v>
      </c>
      <c r="V54">
        <v>74.640201912884677</v>
      </c>
      <c r="W54" s="1">
        <v>1.2263188827103222E-2</v>
      </c>
      <c r="X54">
        <v>25.672410543142725</v>
      </c>
      <c r="Y54" s="1">
        <v>2.8442780157523152E-3</v>
      </c>
      <c r="Z54">
        <v>74.493320570976735</v>
      </c>
      <c r="AA54">
        <v>1.2263098176967999E-2</v>
      </c>
      <c r="AB54">
        <v>37.442502074698957</v>
      </c>
      <c r="AC54" s="1">
        <v>3.9395067437263875E-3</v>
      </c>
      <c r="AE54"/>
      <c r="AF54" s="1"/>
      <c r="AH54" s="1"/>
    </row>
    <row r="55" spans="12:35" x14ac:dyDescent="0.25">
      <c r="O55" s="5"/>
      <c r="P55"/>
      <c r="T55"/>
      <c r="AE55" s="2" t="s">
        <v>32</v>
      </c>
      <c r="AF55" s="1">
        <v>10.148415563578235</v>
      </c>
      <c r="AG55">
        <v>1.4182027362089684E-2</v>
      </c>
      <c r="AH55" s="1">
        <f>AF55/AF$44*100</f>
        <v>100.3776477394392</v>
      </c>
      <c r="AI55">
        <f>AH55*SQRT(((AG55/AF55)^2)+((AG$44/AF$44)^2))</f>
        <v>0.19827945055360752</v>
      </c>
    </row>
    <row r="56" spans="12:35" x14ac:dyDescent="0.25">
      <c r="O56" s="5" t="s">
        <v>69</v>
      </c>
      <c r="P56">
        <f>P54*1000</f>
        <v>79462.805972195376</v>
      </c>
      <c r="Q56" s="1">
        <f>P56*SQRT((Q54/P54^2))</f>
        <v>110.75316679557041</v>
      </c>
      <c r="R56">
        <f t="shared" ref="R56:W56" si="44">R54*1000</f>
        <v>73454.715258278593</v>
      </c>
      <c r="S56" s="1">
        <f>R56*SQRT((S54/R54^2))</f>
        <v>109.57476620403017</v>
      </c>
      <c r="T56">
        <f>T54*1000</f>
        <v>76161.26723790892</v>
      </c>
      <c r="U56" s="1">
        <f>T56*SQRT((U54/T54^2))</f>
        <v>550.84603828793399</v>
      </c>
      <c r="V56">
        <f>V54*1000</f>
        <v>74640.201912884673</v>
      </c>
      <c r="W56" s="1">
        <f>V56*SQRT((W54/V54^2))</f>
        <v>110.73928312529037</v>
      </c>
      <c r="X56">
        <f>X54*1000</f>
        <v>25672.410543142723</v>
      </c>
      <c r="Y56" s="1">
        <f>X56*SQRT((Y54/X54^2))</f>
        <v>53.331773041521089</v>
      </c>
      <c r="Z56">
        <f>Z54*1000</f>
        <v>74493.320570976735</v>
      </c>
      <c r="AA56" s="1">
        <f>Z56*SQRT((AA54/Z54^2))</f>
        <v>110.73887382923847</v>
      </c>
      <c r="AB56">
        <f>AB54*1000</f>
        <v>37442.502074698954</v>
      </c>
      <c r="AC56" s="1">
        <f>AB56*SQRT((AC54/AB54^2))</f>
        <v>62.765490069992978</v>
      </c>
      <c r="AE56" s="2" t="s">
        <v>42</v>
      </c>
      <c r="AF56" s="1">
        <v>10.453769903658479</v>
      </c>
      <c r="AG56">
        <v>1.4579945881937773E-2</v>
      </c>
      <c r="AH56" s="1">
        <f>AF56/AF$44*100</f>
        <v>103.39789756979563</v>
      </c>
      <c r="AI56">
        <f>AH56*SQRT(((AG56/AF56)^2)+((AG$44/AF$44)^2))</f>
        <v>0.20404400995232203</v>
      </c>
    </row>
    <row r="57" spans="12:35" x14ac:dyDescent="0.25">
      <c r="AE57" s="2" t="s">
        <v>20</v>
      </c>
      <c r="AF57" s="1">
        <v>10.1108399582789</v>
      </c>
      <c r="AG57">
        <v>1.4115567339665135E-2</v>
      </c>
      <c r="AH57" s="1">
        <f>AF57/AF$44*100</f>
        <v>100.00598865150539</v>
      </c>
      <c r="AI57">
        <f>AH57*SQRT(((AG57/AF57)^2)+((AG$44/AF$44)^2))</f>
        <v>0.19744771274808182</v>
      </c>
    </row>
    <row r="62" spans="12:35" x14ac:dyDescent="0.25">
      <c r="O62" s="1" t="s">
        <v>45</v>
      </c>
      <c r="P62" s="5" t="s">
        <v>58</v>
      </c>
      <c r="Q62" s="1" t="s">
        <v>41</v>
      </c>
      <c r="R62" t="s">
        <v>57</v>
      </c>
    </row>
    <row r="66" spans="14:18" x14ac:dyDescent="0.25">
      <c r="N66" s="2" t="s">
        <v>4</v>
      </c>
      <c r="O66" s="1">
        <v>9.8591703415146164</v>
      </c>
      <c r="P66" s="5">
        <v>1.5475185152551375E-2</v>
      </c>
      <c r="Q66" s="1">
        <v>0.10546799807516523</v>
      </c>
      <c r="R66">
        <v>7.0917762570529304E-6</v>
      </c>
    </row>
    <row r="67" spans="14:18" x14ac:dyDescent="0.25">
      <c r="N67" s="2" t="s">
        <v>5</v>
      </c>
      <c r="O67" s="1">
        <v>9.9080750811911553</v>
      </c>
      <c r="P67" s="5">
        <v>1.5569229002325944E-2</v>
      </c>
      <c r="Q67" s="1">
        <v>1.0635608079950971E-2</v>
      </c>
      <c r="R67">
        <v>1.033512199409212E-6</v>
      </c>
    </row>
    <row r="68" spans="14:18" x14ac:dyDescent="0.25">
      <c r="N68" s="2" t="s">
        <v>6</v>
      </c>
      <c r="O68" s="1">
        <v>10.034938658831825</v>
      </c>
      <c r="P68" s="5">
        <v>1.4037314524091739E-2</v>
      </c>
      <c r="Q68" s="1">
        <v>1.0688771789546846E-3</v>
      </c>
      <c r="R68">
        <v>1.2824626788433039E-7</v>
      </c>
    </row>
    <row r="70" spans="14:18" x14ac:dyDescent="0.25">
      <c r="N70" s="2" t="s">
        <v>10</v>
      </c>
      <c r="O70" s="1">
        <v>9.9691613306092783</v>
      </c>
      <c r="P70" s="5">
        <v>1.5493075059792562E-2</v>
      </c>
      <c r="Q70" s="1">
        <v>0.10857729042663952</v>
      </c>
      <c r="R70">
        <v>7.1018241770139568E-6</v>
      </c>
    </row>
    <row r="71" spans="14:18" x14ac:dyDescent="0.25">
      <c r="N71" s="2" t="s">
        <v>11</v>
      </c>
      <c r="O71" s="1">
        <v>9.923284949500534</v>
      </c>
      <c r="P71" s="5">
        <v>1.5610474857853038E-2</v>
      </c>
      <c r="Q71" s="1">
        <v>1.1075933167831903E-2</v>
      </c>
      <c r="R71">
        <v>1.0574477870961178E-6</v>
      </c>
    </row>
    <row r="72" spans="14:18" x14ac:dyDescent="0.25">
      <c r="N72" s="2" t="s">
        <v>12</v>
      </c>
      <c r="O72" s="1">
        <v>10.036655177730298</v>
      </c>
      <c r="P72" s="5">
        <v>1.4067544697568954E-2</v>
      </c>
      <c r="Q72" s="1">
        <v>1.1134871238819457E-3</v>
      </c>
      <c r="R72">
        <v>1.3215340569075176E-7</v>
      </c>
    </row>
    <row r="74" spans="14:18" x14ac:dyDescent="0.25">
      <c r="N74" s="2" t="s">
        <v>16</v>
      </c>
      <c r="O74" s="1">
        <v>9.8823788061998545</v>
      </c>
      <c r="P74" s="5">
        <v>1.5546123189284262E-2</v>
      </c>
      <c r="Q74" s="1">
        <v>0.10847143235981614</v>
      </c>
      <c r="R74">
        <v>7.1174431106672855E-6</v>
      </c>
    </row>
    <row r="75" spans="14:18" x14ac:dyDescent="0.25">
      <c r="N75" s="2" t="s">
        <v>17</v>
      </c>
      <c r="O75" s="1">
        <v>10.012819946068033</v>
      </c>
      <c r="P75" s="5">
        <v>1.5629628279982981E-2</v>
      </c>
      <c r="Q75" s="1">
        <v>1.1158856408761148E-2</v>
      </c>
      <c r="R75">
        <v>1.0627627012129914E-6</v>
      </c>
    </row>
    <row r="76" spans="14:18" x14ac:dyDescent="0.25">
      <c r="N76" s="2" t="s">
        <v>18</v>
      </c>
      <c r="O76" s="1">
        <v>10.045894189227882</v>
      </c>
      <c r="P76" s="5">
        <v>1.4094463322648619E-2</v>
      </c>
      <c r="Q76" s="1">
        <v>1.1236854460029738E-3</v>
      </c>
      <c r="R76">
        <v>1.3316836214867367E-7</v>
      </c>
    </row>
    <row r="88" spans="14:20" x14ac:dyDescent="0.25">
      <c r="S88" s="1" t="s">
        <v>70</v>
      </c>
      <c r="T88" s="5" t="s">
        <v>71</v>
      </c>
    </row>
    <row r="89" spans="14:20" x14ac:dyDescent="0.25">
      <c r="N89" s="2" t="s">
        <v>6</v>
      </c>
      <c r="O89" s="1">
        <v>10.034938658831825</v>
      </c>
      <c r="P89" s="5">
        <v>1.4037314524091739E-2</v>
      </c>
      <c r="Q89" s="1">
        <v>1.0688771789546846E-3</v>
      </c>
      <c r="R89">
        <v>1.2824626788433039E-7</v>
      </c>
      <c r="S89" s="1">
        <f>O89/AF$44*100</f>
        <v>99.255251371273445</v>
      </c>
      <c r="T89" s="5">
        <f>S89*SQRT(((P89/O89)^2)+((AG$44/AF$44)^2))</f>
        <v>0.19615939823074283</v>
      </c>
    </row>
    <row r="90" spans="14:20" x14ac:dyDescent="0.25">
      <c r="N90" s="2" t="s">
        <v>12</v>
      </c>
      <c r="O90" s="1">
        <v>10.036655177730298</v>
      </c>
      <c r="P90" s="5">
        <v>1.4067544697568954E-2</v>
      </c>
      <c r="Q90" s="1">
        <v>1.1134871238819457E-3</v>
      </c>
      <c r="R90">
        <v>1.3215340569075176E-7</v>
      </c>
      <c r="S90" s="1">
        <f>O90/AF$44*100</f>
        <v>99.272229403780059</v>
      </c>
      <c r="T90" s="5">
        <f>S90*SQRT(((P90/O90)^2)+((AG$44/AF$44)^2))</f>
        <v>0.19638787601502855</v>
      </c>
    </row>
    <row r="91" spans="14:20" x14ac:dyDescent="0.25">
      <c r="N91" s="2" t="s">
        <v>18</v>
      </c>
      <c r="O91" s="1">
        <v>10.045894189227882</v>
      </c>
      <c r="P91" s="5">
        <v>1.4094463322648619E-2</v>
      </c>
      <c r="Q91" s="1">
        <v>1.1236854460029738E-3</v>
      </c>
      <c r="R91">
        <v>1.3316836214867367E-7</v>
      </c>
      <c r="S91" s="1">
        <f>O91/AF$44*100</f>
        <v>99.363612165527954</v>
      </c>
      <c r="T91" s="5">
        <f>S91*SQRT(((P91/O91)^2)+((AG$44/AF$44)^2))</f>
        <v>0.19666657285592146</v>
      </c>
    </row>
    <row r="92" spans="14:20" x14ac:dyDescent="0.25">
      <c r="N92" s="2" t="s">
        <v>5</v>
      </c>
      <c r="O92" s="1">
        <v>9.9080750811911553</v>
      </c>
      <c r="P92" s="5">
        <v>1.5569229002325944E-2</v>
      </c>
      <c r="Q92" s="1">
        <v>1.0635608079950971E-2</v>
      </c>
      <c r="R92">
        <v>1.033512199409212E-6</v>
      </c>
      <c r="S92" s="1">
        <f>O92/AF$44*100</f>
        <v>98.000447857601586</v>
      </c>
      <c r="T92" s="5">
        <f>S92*SQRT(((P92/O92)^2)+((AG$44/AF$44)^2))</f>
        <v>0.20599318618990983</v>
      </c>
    </row>
    <row r="93" spans="14:20" x14ac:dyDescent="0.25">
      <c r="N93" s="2" t="s">
        <v>11</v>
      </c>
      <c r="O93" s="1">
        <v>9.923284949500534</v>
      </c>
      <c r="P93" s="5">
        <v>1.5610474857853038E-2</v>
      </c>
      <c r="Q93" s="1">
        <v>1.1075933167831903E-2</v>
      </c>
      <c r="R93">
        <v>1.0574477870961178E-6</v>
      </c>
      <c r="S93" s="1">
        <f>O93/AF$44*100</f>
        <v>98.150888169565292</v>
      </c>
      <c r="T93" s="5">
        <f>S93*SQRT(((P93/O93)^2)+((AG$44/AF$44)^2))</f>
        <v>0.20643769412721932</v>
      </c>
    </row>
    <row r="94" spans="14:20" x14ac:dyDescent="0.25">
      <c r="N94" s="2" t="s">
        <v>17</v>
      </c>
      <c r="O94" s="1">
        <v>10.012819946068033</v>
      </c>
      <c r="P94" s="5">
        <v>1.5629628279982981E-2</v>
      </c>
      <c r="Q94" s="1">
        <v>1.1158856408761148E-2</v>
      </c>
      <c r="R94">
        <v>1.0627627012129914E-6</v>
      </c>
      <c r="S94" s="1">
        <f>O94/AF$44*100</f>
        <v>99.036475903877147</v>
      </c>
      <c r="T94" s="5">
        <f>S94*SQRT(((P94/O94)^2)+((AG$44/AF$44)^2))</f>
        <v>0.20740157891468405</v>
      </c>
    </row>
    <row r="95" spans="14:20" x14ac:dyDescent="0.25">
      <c r="N95" s="2" t="s">
        <v>4</v>
      </c>
      <c r="O95" s="1">
        <v>9.8591703415146164</v>
      </c>
      <c r="P95" s="5">
        <v>1.5475185152551375E-2</v>
      </c>
      <c r="Q95" s="1">
        <v>0.10546799807516523</v>
      </c>
      <c r="R95">
        <v>7.0917762570529304E-6</v>
      </c>
      <c r="S95" s="1">
        <f>O95/AF$44*100</f>
        <v>97.516732670606459</v>
      </c>
      <c r="T95" s="5">
        <f>S95*SQRT(((P95/O95)^2)+((AG$44/AF$44)^2))</f>
        <v>0.20484931185208533</v>
      </c>
    </row>
    <row r="96" spans="14:20" x14ac:dyDescent="0.25">
      <c r="N96" s="2" t="s">
        <v>10</v>
      </c>
      <c r="O96" s="1">
        <v>9.9691613306092783</v>
      </c>
      <c r="P96" s="5">
        <v>1.5493075059792562E-2</v>
      </c>
      <c r="Q96" s="1">
        <v>0.10857729042663952</v>
      </c>
      <c r="R96">
        <v>7.1018241770139568E-6</v>
      </c>
      <c r="S96" s="1">
        <f>O96/AF$44*100</f>
        <v>98.60464996061971</v>
      </c>
      <c r="T96" s="5">
        <f>S96*SQRT(((P96/O96)^2)+((AG$44/AF$44)^2))</f>
        <v>0.20599343924882993</v>
      </c>
    </row>
    <row r="97" spans="14:20" x14ac:dyDescent="0.25">
      <c r="N97" s="2" t="s">
        <v>16</v>
      </c>
      <c r="O97" s="1">
        <v>9.8823788061998545</v>
      </c>
      <c r="P97" s="5">
        <v>1.5546123189284262E-2</v>
      </c>
      <c r="Q97" s="1">
        <v>0.10847143235981614</v>
      </c>
      <c r="R97">
        <v>7.1174431106672855E-6</v>
      </c>
      <c r="S97" s="1">
        <f>O97/AF$44*100</f>
        <v>97.74628683875747</v>
      </c>
      <c r="T97" s="5">
        <f>S97*SQRT(((P97/O97)^2)+((AG$44/AF$44)^2))</f>
        <v>0.20558669715238248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2019-07-10T10:21:25Z</dcterms:created>
  <dcterms:modified xsi:type="dcterms:W3CDTF">2021-06-22T15:12:39Z</dcterms:modified>
</cp:coreProperties>
</file>